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23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1\"/>
    </mc:Choice>
  </mc:AlternateContent>
  <xr:revisionPtr revIDLastSave="0" documentId="13_ncr:1_{8F3A34DB-1300-4168-80DE-2291B759069D}" xr6:coauthVersionLast="45" xr6:coauthVersionMax="45" xr10:uidLastSave="{00000000-0000-0000-0000-000000000000}"/>
  <bookViews>
    <workbookView xWindow="7245" yWindow="2025" windowWidth="18375" windowHeight="12525" tabRatio="842" xr2:uid="{00000000-000D-0000-FFFF-FFFF00000000}"/>
  </bookViews>
  <sheets>
    <sheet name="Formato" sheetId="316" r:id="rId1"/>
    <sheet name="Predial" sheetId="916" r:id="rId2"/>
    <sheet name="FINANCIERO" sheetId="921" r:id="rId3"/>
    <sheet name="Registro fotográfico social" sheetId="917" r:id="rId4"/>
    <sheet name="Registro fotográfico redes" sheetId="703" r:id="rId5"/>
    <sheet name="Registro fotográfico técnico" sheetId="912" r:id="rId6"/>
    <sheet name="Registro fotográfico túnel" sheetId="914" r:id="rId7"/>
    <sheet name="Registro fotográfico puentes" sheetId="913" r:id="rId8"/>
    <sheet name="Registro fotográfico OyM" sheetId="915" r:id="rId9"/>
    <sheet name="Reg fotográfico ambiental UF1y3" sheetId="918" r:id="rId10"/>
    <sheet name="Reg fotográfico ambiental UF2,1" sheetId="919" r:id="rId11"/>
    <sheet name="Reg fot ambien PAGA UF1,2.1 y 3" sheetId="920"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s>
  <definedNames>
    <definedName name="\0" localSheetId="11">#REF!</definedName>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1">#REF!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1">#REF!</definedName>
    <definedName name="\m" localSheetId="10">#REF!</definedName>
    <definedName name="\m" localSheetId="4">#REF!</definedName>
    <definedName name="\m" localSheetId="5">#REF!</definedName>
    <definedName name="\m">#REF!</definedName>
    <definedName name="\n" localSheetId="11">#REF!</definedName>
    <definedName name="\n" localSheetId="10">#REF!</definedName>
    <definedName name="\n" localSheetId="4">#REF!</definedName>
    <definedName name="\n" localSheetId="5">#REF!</definedName>
    <definedName name="\n">#REF!</definedName>
    <definedName name="\p" localSheetId="11">#REF!</definedName>
    <definedName name="\p" localSheetId="10">#REF!</definedName>
    <definedName name="\p" localSheetId="4">#REF!</definedName>
    <definedName name="\p" localSheetId="5">#REF!</definedName>
    <definedName name="\p">#REF!</definedName>
    <definedName name="\w" localSheetId="11">#REF!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1">[1]DATOS!$I:$I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1">[1]DATOS!$M:$M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1">[1]DATOS!$G:$G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1">[1]DATOS!$V:$V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1">[1]DATOS!$H:$H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1">[1]DATOS!$K:$K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1">[1]DATOS!$L:$L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1">[1]DATOS!$O:$O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1">[1]DATOS!$P:$P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1">[1]DATOS!$R:$R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1">[1]DATOS!$S:$S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1">[1]DATOS!$U:$U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1">[1]DATOS!$I:$I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1">[1]DATOS!$M:$M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1">[1]DATOS!$G:$G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1">[1]DATOS!$V:$V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1">[1]DATOS!$H:$H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1">[1]DATOS!$K:$K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1">[1]DATOS!$L:$L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1">[1]DATOS!$O:$O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1">[1]DATOS!$P:$P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1">[1]DATOS!$R:$R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1">[1]DATOS!$S:$S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1">[1]DATOS!$U:$U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1">[1]DATOS!$I:$I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1">[1]DATOS!$M:$M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1">[1]DATOS!$G:$G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1">[1]DATOS!$V:$V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1">[1]DATOS!$H:$H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1">[1]DATOS!$K:$K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1">[1]DATOS!$L:$L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1">[1]DATOS!$O:$O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1">[1]DATOS!$P:$P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1">[1]DATOS!$R:$R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1">[1]DATOS!$S:$S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1">[1]DATOS!$U:$U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1">[1]DATOS!$I:$I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1">[1]DATOS!$M:$M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1">[1]DATOS!$G:$G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1">[1]DATOS!$V:$V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1">[1]DATOS!$H:$H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1">[1]DATOS!$K:$K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1">[1]DATOS!$L:$L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1">[1]DATOS!$O:$O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1">[1]DATOS!$P:$P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1">[1]DATOS!$R:$R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1">[1]DATOS!$S:$S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1">[1]DATOS!$U:$U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1">[1]DATOS!$I:$I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1">[1]DATOS!$M:$M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1">[1]DATOS!$G:$G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1">[1]DATOS!$V:$V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1">[1]DATOS!$H:$H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1">[1]DATOS!$K:$K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1">[1]DATOS!$L:$L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1">[1]DATOS!$O:$O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1">[1]DATOS!$P:$P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1">[1]DATOS!$R:$R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1">[1]DATOS!$S:$S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1">[1]DATOS!$U:$U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1">[1]DATOS!$I:$I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1">[1]DATOS!$M:$M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1">[1]DATOS!$G:$G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1">[1]DATOS!$V:$V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1">[1]DATOS!$H:$H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1">[1]DATOS!$K:$K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1">[1]DATOS!$L:$L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1">[1]DATOS!$O:$O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1">[1]DATOS!$P:$P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1">[1]DATOS!$R:$R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1">[1]DATOS!$S:$S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1">[1]DATOS!$U:$U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1">[1]DATOS!$I:$I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1">[1]DATOS!$M:$M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1">[1]DATOS!$G:$G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1">[1]DATOS!$V:$V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1">[1]DATOS!$H:$H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1">[1]DATOS!$K:$K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1">[1]DATOS!$L:$L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1">[1]DATOS!$O:$O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1">[1]DATOS!$P:$P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1">[1]DATOS!$R:$R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1">[1]DATOS!$S:$S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1">[1]DATOS!$U:$U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1">[1]DATOS!$I:$I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1">[1]DATOS!$M:$M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1">[1]DATOS!$G:$G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1">[1]DATOS!$V:$V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1">[1]DATOS!$H:$H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1">[1]DATOS!$K:$K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1">[1]DATOS!$L:$L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1">[1]DATOS!$O:$O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1">[1]DATOS!$P:$P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1">[1]DATOS!$R:$R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1">[1]DATOS!$S:$S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1">[1]DATOS!$U:$U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1">[1]DATOS!$I:$I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1">[1]DATOS!$M:$M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1">[1]DATOS!$G:$G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1">[1]DATOS!$V:$V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1">[1]DATOS!$H:$H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1">[1]DATOS!$K:$K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1">[1]DATOS!$L:$L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1">[1]DATOS!$O:$O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1">[1]DATOS!$P:$P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1">[1]DATOS!$R:$R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1">[1]DATOS!$S:$S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1">[1]DATOS!$U:$U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1">[1]DATOS!$I:$I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1">[1]DATOS!$M:$M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1">[1]DATOS!$G:$G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1">[1]DATOS!$V:$V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1">[1]DATOS!$H:$H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1">[1]DATOS!$K:$K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1">[1]DATOS!$L:$L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1">[1]DATOS!$O:$O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1">[1]DATOS!$P:$P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1">[1]DATOS!$R:$R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1">[1]DATOS!$S:$S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1">[1]DATOS!$U:$U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1">#REF!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1">#REF!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1">#REF!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1">#REF!</definedName>
    <definedName name="___________A1" localSheetId="10">#REF!</definedName>
    <definedName name="___________A1" localSheetId="8">#REF!</definedName>
    <definedName name="___________A1" localSheetId="4">#REF!</definedName>
    <definedName name="___________A1">#REF!</definedName>
    <definedName name="___________A25" localSheetId="1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1">#REF!</definedName>
    <definedName name="___________CD1" localSheetId="10">#REF!</definedName>
    <definedName name="___________CD1" localSheetId="4">#REF!</definedName>
    <definedName name="___________CD1">#REF!</definedName>
    <definedName name="___________ddd1" localSheetId="11">#REF!</definedName>
    <definedName name="___________ddd1" localSheetId="10">#REF!</definedName>
    <definedName name="___________ddd1" localSheetId="4">#REF!</definedName>
    <definedName name="___________ddd1">#REF!</definedName>
    <definedName name="___________G2" localSheetId="1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1">#REF!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1">#REF!</definedName>
    <definedName name="___________K1" localSheetId="10">#REF!</definedName>
    <definedName name="___________K1" localSheetId="8">#REF!</definedName>
    <definedName name="___________K1" localSheetId="4">#REF!</definedName>
    <definedName name="___________K1">#REF!</definedName>
    <definedName name="___________L1" localSheetId="11">#REF!</definedName>
    <definedName name="___________L1" localSheetId="10">#REF!</definedName>
    <definedName name="___________L1" localSheetId="8">#REF!</definedName>
    <definedName name="___________L1" localSheetId="4">#REF!</definedName>
    <definedName name="___________L1">#REF!</definedName>
    <definedName name="___________L2" localSheetId="1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1">#REF!</definedName>
    <definedName name="__________K1" localSheetId="10">#REF!</definedName>
    <definedName name="__________K1" localSheetId="8">#REF!</definedName>
    <definedName name="__________K1" localSheetId="4">#REF!</definedName>
    <definedName name="__________K1">#REF!</definedName>
    <definedName name="__________L1" localSheetId="11">#REF!</definedName>
    <definedName name="__________L1" localSheetId="10">#REF!</definedName>
    <definedName name="__________L1" localSheetId="8">#REF!</definedName>
    <definedName name="__________L1" localSheetId="4">#REF!</definedName>
    <definedName name="__________L1">#REF!</definedName>
    <definedName name="__________L2" localSheetId="1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1">#REF!</definedName>
    <definedName name="_________a03" localSheetId="10">#REF!</definedName>
    <definedName name="_________a03" localSheetId="8">#REF!</definedName>
    <definedName name="_________a03" localSheetId="4">#REF!</definedName>
    <definedName name="_________a03">#REF!</definedName>
    <definedName name="_________A1" localSheetId="11">#REF!</definedName>
    <definedName name="_________A1" localSheetId="10">#REF!</definedName>
    <definedName name="_________A1" localSheetId="8">#REF!</definedName>
    <definedName name="_________A1" localSheetId="4">#REF!</definedName>
    <definedName name="_________A1">#REF!</definedName>
    <definedName name="_________A25" localSheetId="11">#REF!</definedName>
    <definedName name="_________A25" localSheetId="10">#REF!</definedName>
    <definedName name="_________A25" localSheetId="8">#REF!</definedName>
    <definedName name="_________A25" localSheetId="4">#REF!</definedName>
    <definedName name="_________A25">#REF!</definedName>
    <definedName name="_________CD1" localSheetId="11">#REF!</definedName>
    <definedName name="_________CD1" localSheetId="10">#REF!</definedName>
    <definedName name="_________CD1" localSheetId="4">#REF!</definedName>
    <definedName name="_________CD1">#REF!</definedName>
    <definedName name="_________ddd1" localSheetId="11">#REF!</definedName>
    <definedName name="_________ddd1" localSheetId="10">#REF!</definedName>
    <definedName name="_________ddd1" localSheetId="4">#REF!</definedName>
    <definedName name="_________ddd1">#REF!</definedName>
    <definedName name="_________G2" localSheetId="1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1">#REF!</definedName>
    <definedName name="_________JJ1" localSheetId="10">#REF!</definedName>
    <definedName name="_________JJ1" localSheetId="8">#REF!</definedName>
    <definedName name="_________JJ1" localSheetId="4">#REF!</definedName>
    <definedName name="_________JJ1">#REF!</definedName>
    <definedName name="_________K1" localSheetId="11">#REF!</definedName>
    <definedName name="_________K1" localSheetId="10">#REF!</definedName>
    <definedName name="_________K1" localSheetId="8">#REF!</definedName>
    <definedName name="_________K1" localSheetId="4">#REF!</definedName>
    <definedName name="_________K1">#REF!</definedName>
    <definedName name="_________L1" localSheetId="11">#REF!</definedName>
    <definedName name="_________L1" localSheetId="10">#REF!</definedName>
    <definedName name="_________L1" localSheetId="8">#REF!</definedName>
    <definedName name="_________L1" localSheetId="4">#REF!</definedName>
    <definedName name="_________L1">#REF!</definedName>
    <definedName name="_________L2" localSheetId="1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1">#REF!</definedName>
    <definedName name="_________vz2" localSheetId="10">#REF!</definedName>
    <definedName name="_________vz2" localSheetId="8">#REF!</definedName>
    <definedName name="_________vz2" localSheetId="4">#REF!</definedName>
    <definedName name="_________vz2">#REF!</definedName>
    <definedName name="________a03" localSheetId="11">#REF!</definedName>
    <definedName name="________a03" localSheetId="10">#REF!</definedName>
    <definedName name="________a03" localSheetId="8">#REF!</definedName>
    <definedName name="________a03" localSheetId="4">#REF!</definedName>
    <definedName name="________a03">#REF!</definedName>
    <definedName name="________A1" localSheetId="11">#REF!</definedName>
    <definedName name="________A1" localSheetId="10">#REF!</definedName>
    <definedName name="________A1" localSheetId="8">#REF!</definedName>
    <definedName name="________A1" localSheetId="4">#REF!</definedName>
    <definedName name="________A1">#REF!</definedName>
    <definedName name="________A25" localSheetId="11">#REF!</definedName>
    <definedName name="________A25" localSheetId="10">#REF!</definedName>
    <definedName name="________A25" localSheetId="4">#REF!</definedName>
    <definedName name="________A25">#REF!</definedName>
    <definedName name="________CD1" localSheetId="11">#REF!</definedName>
    <definedName name="________CD1" localSheetId="10">#REF!</definedName>
    <definedName name="________CD1" localSheetId="4">#REF!</definedName>
    <definedName name="________CD1">#REF!</definedName>
    <definedName name="________ddd1" localSheetId="11">#REF!</definedName>
    <definedName name="________ddd1" localSheetId="10">#REF!</definedName>
    <definedName name="________ddd1" localSheetId="4">#REF!</definedName>
    <definedName name="________ddd1">#REF!</definedName>
    <definedName name="________G2" localSheetId="1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1">#REF!</definedName>
    <definedName name="________JJ1" localSheetId="10">#REF!</definedName>
    <definedName name="________JJ1" localSheetId="8">#REF!</definedName>
    <definedName name="________JJ1" localSheetId="4">#REF!</definedName>
    <definedName name="________JJ1">#REF!</definedName>
    <definedName name="________K1" localSheetId="11">#REF!</definedName>
    <definedName name="________K1" localSheetId="10">#REF!</definedName>
    <definedName name="________K1" localSheetId="8">#REF!</definedName>
    <definedName name="________K1" localSheetId="4">#REF!</definedName>
    <definedName name="________K1">#REF!</definedName>
    <definedName name="________L1" localSheetId="11">#REF!</definedName>
    <definedName name="________L1" localSheetId="10">#REF!</definedName>
    <definedName name="________L1" localSheetId="8">#REF!</definedName>
    <definedName name="________L1" localSheetId="4">#REF!</definedName>
    <definedName name="________L1">#REF!</definedName>
    <definedName name="________L2" localSheetId="1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1">#REF!</definedName>
    <definedName name="________vz2" localSheetId="10">#REF!</definedName>
    <definedName name="________vz2" localSheetId="8">#REF!</definedName>
    <definedName name="________vz2" localSheetId="4">#REF!</definedName>
    <definedName name="________vz2">#REF!</definedName>
    <definedName name="_______a03" localSheetId="11">#REF!</definedName>
    <definedName name="_______a03" localSheetId="10">#REF!</definedName>
    <definedName name="_______a03" localSheetId="8">#REF!</definedName>
    <definedName name="_______a03" localSheetId="4">#REF!</definedName>
    <definedName name="_______a03">#REF!</definedName>
    <definedName name="_______A1" localSheetId="11">#REF!</definedName>
    <definedName name="_______A1" localSheetId="10">#REF!</definedName>
    <definedName name="_______A1" localSheetId="8">#REF!</definedName>
    <definedName name="_______A1" localSheetId="4">#REF!</definedName>
    <definedName name="_______A1">#REF!</definedName>
    <definedName name="_______A25" localSheetId="11">#REF!</definedName>
    <definedName name="_______A25" localSheetId="10">#REF!</definedName>
    <definedName name="_______A25" localSheetId="4">#REF!</definedName>
    <definedName name="_______A25">#REF!</definedName>
    <definedName name="_______CD1" localSheetId="11">#REF!</definedName>
    <definedName name="_______CD1" localSheetId="10">#REF!</definedName>
    <definedName name="_______CD1" localSheetId="4">#REF!</definedName>
    <definedName name="_______CD1">#REF!</definedName>
    <definedName name="_______ddd1" localSheetId="11">#REF!</definedName>
    <definedName name="_______ddd1" localSheetId="10">#REF!</definedName>
    <definedName name="_______ddd1" localSheetId="4">#REF!</definedName>
    <definedName name="_______ddd1">#REF!</definedName>
    <definedName name="_______G2" localSheetId="1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1">#REF!</definedName>
    <definedName name="_______JJ1" localSheetId="10">#REF!</definedName>
    <definedName name="_______JJ1" localSheetId="8">#REF!</definedName>
    <definedName name="_______JJ1" localSheetId="4">#REF!</definedName>
    <definedName name="_______JJ1">#REF!</definedName>
    <definedName name="_______K1" localSheetId="1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1">#REF!</definedName>
    <definedName name="_______vz2" localSheetId="10">#REF!</definedName>
    <definedName name="_______vz2" localSheetId="8">#REF!</definedName>
    <definedName name="_______vz2" localSheetId="4">#REF!</definedName>
    <definedName name="_______vz2">#REF!</definedName>
    <definedName name="______a03" localSheetId="11">#REF!</definedName>
    <definedName name="______a03" localSheetId="10">#REF!</definedName>
    <definedName name="______a03" localSheetId="8">#REF!</definedName>
    <definedName name="______a03" localSheetId="4">#REF!</definedName>
    <definedName name="______a03">#REF!</definedName>
    <definedName name="______A1" localSheetId="11">#REF!</definedName>
    <definedName name="______A1" localSheetId="10">#REF!</definedName>
    <definedName name="______A1" localSheetId="8">#REF!</definedName>
    <definedName name="______A1" localSheetId="4">#REF!</definedName>
    <definedName name="______A1">#REF!</definedName>
    <definedName name="______A25" localSheetId="11">#REF!</definedName>
    <definedName name="______A25" localSheetId="10">#REF!</definedName>
    <definedName name="______A25" localSheetId="4">#REF!</definedName>
    <definedName name="______A25">#REF!</definedName>
    <definedName name="______CD1" localSheetId="11">#REF!</definedName>
    <definedName name="______CD1" localSheetId="10">#REF!</definedName>
    <definedName name="______CD1" localSheetId="4">#REF!</definedName>
    <definedName name="______CD1">#REF!</definedName>
    <definedName name="______ddd1" localSheetId="11">#REF!</definedName>
    <definedName name="______ddd1" localSheetId="10">#REF!</definedName>
    <definedName name="______ddd1" localSheetId="4">#REF!</definedName>
    <definedName name="______ddd1">#REF!</definedName>
    <definedName name="______G2" localSheetId="1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1">#REF!</definedName>
    <definedName name="______JJ1" localSheetId="10">#REF!</definedName>
    <definedName name="______JJ1" localSheetId="8">#REF!</definedName>
    <definedName name="______JJ1" localSheetId="4">#REF!</definedName>
    <definedName name="______JJ1">#REF!</definedName>
    <definedName name="______K1" localSheetId="11">#REF!</definedName>
    <definedName name="______K1" localSheetId="10">#REF!</definedName>
    <definedName name="______K1" localSheetId="8">#REF!</definedName>
    <definedName name="______K1" localSheetId="4">#REF!</definedName>
    <definedName name="______K1">#REF!</definedName>
    <definedName name="______L1" localSheetId="11">#REF!</definedName>
    <definedName name="______L1" localSheetId="10">#REF!</definedName>
    <definedName name="______L1" localSheetId="8">#REF!</definedName>
    <definedName name="______L1" localSheetId="4">#REF!</definedName>
    <definedName name="______L1">#REF!</definedName>
    <definedName name="______L2" localSheetId="1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1">#REF!</definedName>
    <definedName name="______vz2" localSheetId="10">#REF!</definedName>
    <definedName name="______vz2" localSheetId="8">#REF!</definedName>
    <definedName name="______vz2" localSheetId="4">#REF!</definedName>
    <definedName name="______vz2">#REF!</definedName>
    <definedName name="_____a03" localSheetId="11">#REF!</definedName>
    <definedName name="_____a03" localSheetId="10">#REF!</definedName>
    <definedName name="_____a03" localSheetId="8">#REF!</definedName>
    <definedName name="_____a03" localSheetId="4">#REF!</definedName>
    <definedName name="_____a03">#REF!</definedName>
    <definedName name="_____A1" localSheetId="11">#REF!</definedName>
    <definedName name="_____A1" localSheetId="10">#REF!</definedName>
    <definedName name="_____A1" localSheetId="8">#REF!</definedName>
    <definedName name="_____A1" localSheetId="4">#REF!</definedName>
    <definedName name="_____A1">#REF!</definedName>
    <definedName name="_____A25" localSheetId="11">#REF!</definedName>
    <definedName name="_____A25" localSheetId="10">#REF!</definedName>
    <definedName name="_____A25" localSheetId="4">#REF!</definedName>
    <definedName name="_____A25">#REF!</definedName>
    <definedName name="_____CD1" localSheetId="11">#REF!</definedName>
    <definedName name="_____CD1" localSheetId="10">#REF!</definedName>
    <definedName name="_____CD1" localSheetId="4">#REF!</definedName>
    <definedName name="_____CD1">#REF!</definedName>
    <definedName name="_____ddd1" localSheetId="11">#REF!</definedName>
    <definedName name="_____ddd1" localSheetId="10">#REF!</definedName>
    <definedName name="_____ddd1" localSheetId="4">#REF!</definedName>
    <definedName name="_____ddd1">#REF!</definedName>
    <definedName name="_____G2" localSheetId="1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1">#REF!</definedName>
    <definedName name="_____JJ1" localSheetId="10">#REF!</definedName>
    <definedName name="_____JJ1" localSheetId="8">#REF!</definedName>
    <definedName name="_____JJ1" localSheetId="4">#REF!</definedName>
    <definedName name="_____JJ1">#REF!</definedName>
    <definedName name="_____K1" localSheetId="1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1">#REF!</definedName>
    <definedName name="_____vz2" localSheetId="10">#REF!</definedName>
    <definedName name="_____vz2" localSheetId="8">#REF!</definedName>
    <definedName name="_____vz2" localSheetId="4">#REF!</definedName>
    <definedName name="_____vz2">#REF!</definedName>
    <definedName name="____a03" localSheetId="11">#REF!</definedName>
    <definedName name="____a03" localSheetId="10">#REF!</definedName>
    <definedName name="____a03" localSheetId="8">#REF!</definedName>
    <definedName name="____a03" localSheetId="4">#REF!</definedName>
    <definedName name="____a03">#REF!</definedName>
    <definedName name="____A1" localSheetId="11">#REF!</definedName>
    <definedName name="____A1" localSheetId="10">#REF!</definedName>
    <definedName name="____A1" localSheetId="8">#REF!</definedName>
    <definedName name="____A1" localSheetId="4">#REF!</definedName>
    <definedName name="____A1">#REF!</definedName>
    <definedName name="____A25" localSheetId="11">#REF!</definedName>
    <definedName name="____A25" localSheetId="10">#REF!</definedName>
    <definedName name="____A25" localSheetId="4">#REF!</definedName>
    <definedName name="____A25">#REF!</definedName>
    <definedName name="____CD1" localSheetId="11">#REF!</definedName>
    <definedName name="____CD1" localSheetId="10">#REF!</definedName>
    <definedName name="____CD1" localSheetId="4">#REF!</definedName>
    <definedName name="____CD1">#REF!</definedName>
    <definedName name="____ddd1" localSheetId="11">#REF!</definedName>
    <definedName name="____ddd1" localSheetId="10">#REF!</definedName>
    <definedName name="____ddd1" localSheetId="4">#REF!</definedName>
    <definedName name="____ddd1">#REF!</definedName>
    <definedName name="____G2" localSheetId="1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1">#REF!</definedName>
    <definedName name="____JJ1" localSheetId="10">#REF!</definedName>
    <definedName name="____JJ1" localSheetId="8">#REF!</definedName>
    <definedName name="____JJ1" localSheetId="4">#REF!</definedName>
    <definedName name="____JJ1">#REF!</definedName>
    <definedName name="____K1" localSheetId="1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1">#REF!</definedName>
    <definedName name="____vz2" localSheetId="10">#REF!</definedName>
    <definedName name="____vz2" localSheetId="8">#REF!</definedName>
    <definedName name="____vz2" localSheetId="4">#REF!</definedName>
    <definedName name="____vz2">#REF!</definedName>
    <definedName name="___a03" localSheetId="11">#REF!</definedName>
    <definedName name="___a03" localSheetId="10">#REF!</definedName>
    <definedName name="___a03" localSheetId="8">#REF!</definedName>
    <definedName name="___a03" localSheetId="4">#REF!</definedName>
    <definedName name="___a03">#REF!</definedName>
    <definedName name="___A1" localSheetId="11">#REF!</definedName>
    <definedName name="___A1" localSheetId="10">#REF!</definedName>
    <definedName name="___A1" localSheetId="8">#REF!</definedName>
    <definedName name="___A1" localSheetId="4">#REF!</definedName>
    <definedName name="___A1">#REF!</definedName>
    <definedName name="___A25" localSheetId="11">#REF!</definedName>
    <definedName name="___A25" localSheetId="10">#REF!</definedName>
    <definedName name="___A25" localSheetId="4">#REF!</definedName>
    <definedName name="___A25">#REF!</definedName>
    <definedName name="___CD1" localSheetId="11">#REF!</definedName>
    <definedName name="___CD1" localSheetId="10">#REF!</definedName>
    <definedName name="___CD1" localSheetId="4">#REF!</definedName>
    <definedName name="___CD1">#REF!</definedName>
    <definedName name="___ddd1" localSheetId="11">#REF!</definedName>
    <definedName name="___ddd1" localSheetId="10">#REF!</definedName>
    <definedName name="___ddd1" localSheetId="4">#REF!</definedName>
    <definedName name="___ddd1">#REF!</definedName>
    <definedName name="___G2" localSheetId="1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1">#REF!</definedName>
    <definedName name="___JJ1" localSheetId="10">#REF!</definedName>
    <definedName name="___JJ1" localSheetId="8">#REF!</definedName>
    <definedName name="___JJ1" localSheetId="4">#REF!</definedName>
    <definedName name="___JJ1">#REF!</definedName>
    <definedName name="___K1" localSheetId="1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1">#REF!</definedName>
    <definedName name="___vz2" localSheetId="10">#REF!</definedName>
    <definedName name="___vz2" localSheetId="8">#REF!</definedName>
    <definedName name="___vz2" localSheetId="4">#REF!</definedName>
    <definedName name="___vz2">#REF!</definedName>
    <definedName name="__a03" localSheetId="11">#REF!</definedName>
    <definedName name="__a03" localSheetId="10">#REF!</definedName>
    <definedName name="__a03" localSheetId="8">#REF!</definedName>
    <definedName name="__a03" localSheetId="4">#REF!</definedName>
    <definedName name="__a03">#REF!</definedName>
    <definedName name="__A1" localSheetId="11">#REF!</definedName>
    <definedName name="__A1" localSheetId="10">#REF!</definedName>
    <definedName name="__A1" localSheetId="8">#REF!</definedName>
    <definedName name="__A1" localSheetId="4">#REF!</definedName>
    <definedName name="__A1">#REF!</definedName>
    <definedName name="__A25" localSheetId="11">#REF!</definedName>
    <definedName name="__A25" localSheetId="10">#REF!</definedName>
    <definedName name="__A25" localSheetId="4">#REF!</definedName>
    <definedName name="__A25">#REF!</definedName>
    <definedName name="__CD1" localSheetId="11">#REF!</definedName>
    <definedName name="__CD1" localSheetId="10">#REF!</definedName>
    <definedName name="__CD1" localSheetId="4">#REF!</definedName>
    <definedName name="__CD1">#REF!</definedName>
    <definedName name="__ddd1" localSheetId="11">#REF!</definedName>
    <definedName name="__ddd1" localSheetId="10">#REF!</definedName>
    <definedName name="__ddd1" localSheetId="4">#REF!</definedName>
    <definedName name="__ddd1">#REF!</definedName>
    <definedName name="__G2" localSheetId="1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1">#REF!</definedName>
    <definedName name="__JJ1" localSheetId="10">#REF!</definedName>
    <definedName name="__JJ1" localSheetId="8">#REF!</definedName>
    <definedName name="__JJ1" localSheetId="4">#REF!</definedName>
    <definedName name="__JJ1">#REF!</definedName>
    <definedName name="__K1" localSheetId="11">#REF!</definedName>
    <definedName name="__K1" localSheetId="10">#REF!</definedName>
    <definedName name="__K1" localSheetId="8">#REF!</definedName>
    <definedName name="__K1" localSheetId="4">#REF!</definedName>
    <definedName name="__K1">#REF!</definedName>
    <definedName name="__L1" localSheetId="11">#REF!</definedName>
    <definedName name="__L1" localSheetId="10">#REF!</definedName>
    <definedName name="__L1" localSheetId="8">#REF!</definedName>
    <definedName name="__L1" localSheetId="4">#REF!</definedName>
    <definedName name="__L1">#REF!</definedName>
    <definedName name="__L2" localSheetId="1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1">#REF!</definedName>
    <definedName name="__vz2" localSheetId="10">#REF!</definedName>
    <definedName name="__vz2" localSheetId="8">#REF!</definedName>
    <definedName name="__vz2" localSheetId="4">#REF!</definedName>
    <definedName name="__vz2">#REF!</definedName>
    <definedName name="_a03" localSheetId="11">#REF!</definedName>
    <definedName name="_a03" localSheetId="10">#REF!</definedName>
    <definedName name="_a03" localSheetId="8">#REF!</definedName>
    <definedName name="_a03" localSheetId="4">#REF!</definedName>
    <definedName name="_a03">#REF!</definedName>
    <definedName name="_A1" localSheetId="11">#REF!</definedName>
    <definedName name="_A1" localSheetId="10">#REF!</definedName>
    <definedName name="_A1" localSheetId="8">#REF!</definedName>
    <definedName name="_A1" localSheetId="4">#REF!</definedName>
    <definedName name="_A1">#REF!</definedName>
    <definedName name="_A25" localSheetId="11">#REF!</definedName>
    <definedName name="_A25" localSheetId="10">#REF!</definedName>
    <definedName name="_A25" localSheetId="4">#REF!</definedName>
    <definedName name="_A25">#REF!</definedName>
    <definedName name="_CD1" localSheetId="11">#REF!</definedName>
    <definedName name="_CD1" localSheetId="10">#REF!</definedName>
    <definedName name="_CD1" localSheetId="4">#REF!</definedName>
    <definedName name="_CD1">#REF!</definedName>
    <definedName name="_ddd1" localSheetId="11">#REF!</definedName>
    <definedName name="_ddd1" localSheetId="10">#REF!</definedName>
    <definedName name="_ddd1" localSheetId="4">#REF!</definedName>
    <definedName name="_ddd1">#REF!</definedName>
    <definedName name="_fc" localSheetId="1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1">#REF!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1">#REF!</definedName>
    <definedName name="_JJ1" localSheetId="10">#REF!</definedName>
    <definedName name="_JJ1" localSheetId="8">#REF!</definedName>
    <definedName name="_JJ1" localSheetId="4">#REF!</definedName>
    <definedName name="_JJ1">#REF!</definedName>
    <definedName name="_K1" localSheetId="1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1"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1"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1"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1">#REF!</definedName>
    <definedName name="_vz2" localSheetId="10">#REF!</definedName>
    <definedName name="_vz2" localSheetId="4">#REF!</definedName>
    <definedName name="_vz2">#REF!</definedName>
    <definedName name="A" localSheetId="11">#REF!</definedName>
    <definedName name="A" localSheetId="10">#REF!</definedName>
    <definedName name="A" localSheetId="4">#REF!</definedName>
    <definedName name="A">#REF!</definedName>
    <definedName name="A_IMPRESIÓN_IM" localSheetId="11">#REF!</definedName>
    <definedName name="A_IMPRESIÓN_IM" localSheetId="10">#REF!</definedName>
    <definedName name="A_IMPRESIÓN_IM" localSheetId="4">#REF!</definedName>
    <definedName name="A_IMPRESIÓN_IM" localSheetId="5">#REF!</definedName>
    <definedName name="A_IMPRESIÓN_IM">#REF!</definedName>
    <definedName name="AAA" localSheetId="11">#REF!</definedName>
    <definedName name="AAA" localSheetId="10">#REF!</definedName>
    <definedName name="AAA" localSheetId="4">#REF!</definedName>
    <definedName name="AAA">#REF!</definedName>
    <definedName name="AAAA" localSheetId="11">#REF!</definedName>
    <definedName name="AAAA" localSheetId="10">#REF!</definedName>
    <definedName name="AAAA" localSheetId="4">#REF!</definedName>
    <definedName name="AAAA">#REF!</definedName>
    <definedName name="AAAAA" localSheetId="11">#REF!</definedName>
    <definedName name="AAAAA" localSheetId="10">#REF!</definedName>
    <definedName name="AAAAA" localSheetId="4">#REF!</definedName>
    <definedName name="AAAAA">#REF!</definedName>
    <definedName name="AAAAAA" localSheetId="11">#REF!</definedName>
    <definedName name="AAAAAA" localSheetId="10">#REF!</definedName>
    <definedName name="AAAAAA" localSheetId="4">#REF!</definedName>
    <definedName name="AAAAAA">#REF!</definedName>
    <definedName name="AAIU" localSheetId="11">'[3]Resumen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'[4]Resumen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11">'[3]Resumen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'[4]Resumen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11">#REF!</definedName>
    <definedName name="alaaa" localSheetId="10">#REF!</definedName>
    <definedName name="alaaa" localSheetId="8">#REF!</definedName>
    <definedName name="alaaa" localSheetId="4">#REF!</definedName>
    <definedName name="alaaa">#REF!</definedName>
    <definedName name="alarg" localSheetId="11">#REF!</definedName>
    <definedName name="alarg" localSheetId="10">#REF!</definedName>
    <definedName name="alarg" localSheetId="8">#REF!</definedName>
    <definedName name="alarg" localSheetId="4">#REF!</definedName>
    <definedName name="alarg">#REF!</definedName>
    <definedName name="_xlnm.Print_Area" localSheetId="2">FINANCIERO!$B$1:$L$189</definedName>
    <definedName name="_xlnm.Print_Area" localSheetId="1">Predial!$A$1:$I$46</definedName>
    <definedName name="_xlnm.Print_Area" localSheetId="11">'Reg fot ambien PAGA UF1,2.1 y 3'!$A$1:$L$292</definedName>
    <definedName name="_xlnm.Print_Area" localSheetId="9">'Reg fotográfico ambiental UF1y3'!$A$1:$L$63</definedName>
    <definedName name="_xlnm.Print_Area" localSheetId="8">'Registro fotográfico OyM'!$B$1:$M$101</definedName>
    <definedName name="_xlnm.Print_Area" localSheetId="4">'Registro fotográfico redes'!$B$1:$L$117</definedName>
    <definedName name="_xlnm.Print_Area" localSheetId="5">'Registro fotográfico técnico'!$B$1:$L$104</definedName>
    <definedName name="_xlnm.Print_Area" localSheetId="6">'Registro fotográfico túnel'!$B$1:$M$149</definedName>
    <definedName name="arena" localSheetId="11">#REF!</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1">#REF!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1">[1]DATOS!#REF!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1"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1">#REF!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1">#REF!</definedName>
    <definedName name="C.B.R._USME" localSheetId="10">#REF!</definedName>
    <definedName name="C.B.R._USME" localSheetId="8">#REF!</definedName>
    <definedName name="C.B.R._USME" localSheetId="4">#REF!</definedName>
    <definedName name="C.B.R._USME">#REF!</definedName>
    <definedName name="C.B.R_Usme" localSheetId="11">#REF!</definedName>
    <definedName name="C.B.R_Usme" localSheetId="10">#REF!</definedName>
    <definedName name="C.B.R_Usme" localSheetId="4">#REF!</definedName>
    <definedName name="C.B.R_Usme">#REF!</definedName>
    <definedName name="C_B_R_USME" localSheetId="11">#REF!</definedName>
    <definedName name="C_B_R_USME" localSheetId="10">#REF!</definedName>
    <definedName name="C_B_R_USME" localSheetId="4">#REF!</definedName>
    <definedName name="C_B_R_USME">#REF!</definedName>
    <definedName name="CARACTERIZACION" localSheetId="11">#REF!</definedName>
    <definedName name="CARACTERIZACION" localSheetId="10">#REF!</definedName>
    <definedName name="CARACTERIZACION" localSheetId="4">#REF!</definedName>
    <definedName name="CARACTERIZACION">#REF!</definedName>
    <definedName name="CARAS" localSheetId="11">#REF!</definedName>
    <definedName name="CARAS" localSheetId="10">#REF!</definedName>
    <definedName name="CARAS" localSheetId="4">#REF!</definedName>
    <definedName name="CARAS">#REF!</definedName>
    <definedName name="CARASF2" localSheetId="11">#REF!</definedName>
    <definedName name="CARASF2" localSheetId="10">#REF!</definedName>
    <definedName name="CARASF2" localSheetId="4">#REF!</definedName>
    <definedName name="CARASF2">#REF!</definedName>
    <definedName name="CARLOS" localSheetId="11">#REF!</definedName>
    <definedName name="CARLOS" localSheetId="10">#REF!</definedName>
    <definedName name="CARLOS" localSheetId="4">#REF!</definedName>
    <definedName name="CARLOS">#REF!</definedName>
    <definedName name="CARSF1" localSheetId="11">#REF!</definedName>
    <definedName name="CARSF1" localSheetId="10">#REF!</definedName>
    <definedName name="CARSF1" localSheetId="4">#REF!</definedName>
    <definedName name="CARSF1">#REF!</definedName>
    <definedName name="CARSF2" localSheetId="11">#REF!</definedName>
    <definedName name="CARSF2" localSheetId="10">#REF!</definedName>
    <definedName name="CARSF2" localSheetId="4">#REF!</definedName>
    <definedName name="CARSF2">#REF!</definedName>
    <definedName name="CARSF3" localSheetId="11">#REF!</definedName>
    <definedName name="CARSF3" localSheetId="10">#REF!</definedName>
    <definedName name="CARSF3" localSheetId="4">#REF!</definedName>
    <definedName name="CARSF3">#REF!</definedName>
    <definedName name="Cimiento" localSheetId="11">[8]Hoja2!$C$9:$C$11</definedName>
    <definedName name="Cimiento" localSheetId="9">[8]Hoja2!$C$9:$C$11</definedName>
    <definedName name="Cimiento" localSheetId="10">[8]Hoja2!$C$9:$C$11</definedName>
    <definedName name="Cimiento" localSheetId="8">[8]Hoja2!$C$9:$C$11</definedName>
    <definedName name="Cimiento">[9]Hoja2!$C$9:$C$11</definedName>
    <definedName name="Clasificacion" localSheetId="11">[10]!Clasificacion</definedName>
    <definedName name="Clasificacion" localSheetId="10">[10]!Clasificacion</definedName>
    <definedName name="Clasificacion" localSheetId="4">[10]!Clasificacion</definedName>
    <definedName name="Clasificacion">[10]!Clasificacion</definedName>
    <definedName name="CLASIFICACION1" localSheetId="11">#REF!</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11">#REF!</definedName>
    <definedName name="COTA" localSheetId="9">#REF!</definedName>
    <definedName name="COTA" localSheetId="10">#REF!</definedName>
    <definedName name="COTA" localSheetId="8">#REF!</definedName>
    <definedName name="COTA" localSheetId="4">#REF!</definedName>
    <definedName name="COTA">#REF!</definedName>
    <definedName name="CUA" localSheetId="11">#REF!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1">#REF!</definedName>
    <definedName name="CUADR1" localSheetId="10">#REF!</definedName>
    <definedName name="CUADR1" localSheetId="4">#REF!</definedName>
    <definedName name="CUADR1">#REF!</definedName>
    <definedName name="CUADRO" localSheetId="1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1">#REF!</definedName>
    <definedName name="CVBBB" localSheetId="10">#REF!</definedName>
    <definedName name="CVBBB" localSheetId="4">#REF!</definedName>
    <definedName name="CVBBB">#REF!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1">#REF!</definedName>
    <definedName name="Datos" localSheetId="10">#REF!</definedName>
    <definedName name="Datos" localSheetId="4">#REF!</definedName>
    <definedName name="Datos" localSheetId="5">#REF!</definedName>
    <definedName name="Datos">#REF!</definedName>
    <definedName name="dddd" localSheetId="11">#REF!</definedName>
    <definedName name="dddd" localSheetId="10">#REF!</definedName>
    <definedName name="dddd" localSheetId="4">#REF!</definedName>
    <definedName name="dddd">#REF!</definedName>
    <definedName name="DEPARTAMENTO" localSheetId="11">#REF!</definedName>
    <definedName name="DEPARTAMENTO" localSheetId="10">#REF!</definedName>
    <definedName name="DEPARTAMENTO" localSheetId="4">#REF!</definedName>
    <definedName name="DEPARTAMENTO" localSheetId="5">#REF!</definedName>
    <definedName name="DEPARTAMENTO">#REF!</definedName>
    <definedName name="DEPARTAMENTO1" localSheetId="11">#REF!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1">#REF!</definedName>
    <definedName name="dgdgdg" localSheetId="10">#REF!</definedName>
    <definedName name="dgdgdg" localSheetId="8">#REF!</definedName>
    <definedName name="dgdgdg" localSheetId="4">#REF!</definedName>
    <definedName name="dgdgdg">#REF!</definedName>
    <definedName name="dgdgfe" localSheetId="11">#REF!</definedName>
    <definedName name="dgdgfe" localSheetId="10">#REF!</definedName>
    <definedName name="dgdgfe" localSheetId="8">#REF!</definedName>
    <definedName name="dgdgfe" localSheetId="4">#REF!</definedName>
    <definedName name="dgdgfe">#REF!</definedName>
    <definedName name="DIANA" localSheetId="11">#REF!</definedName>
    <definedName name="DIANA" localSheetId="10">#REF!</definedName>
    <definedName name="DIANA" localSheetId="8">#REF!</definedName>
    <definedName name="DIANA" localSheetId="4">#REF!</definedName>
    <definedName name="DIANA">#REF!</definedName>
    <definedName name="DISEÑOMARSHALL" localSheetId="11">#REF!</definedName>
    <definedName name="DISEÑOMARSHALL" localSheetId="10">#REF!</definedName>
    <definedName name="DISEÑOMARSHALL" localSheetId="4">#REF!</definedName>
    <definedName name="DISEÑOMARSHALL">#REF!</definedName>
    <definedName name="DIVISION">#N/A</definedName>
    <definedName name="DLKFK" localSheetId="11">#REF!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1">[1]DATOS!#REF!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11">#REF!</definedName>
    <definedName name="EQUIV" localSheetId="10">#REF!</definedName>
    <definedName name="EQUIV" localSheetId="8">#REF!</definedName>
    <definedName name="EQUIV" localSheetId="4">#REF!</definedName>
    <definedName name="EQUIV">#REF!</definedName>
    <definedName name="Estabilidad" localSheetId="11">#REF!</definedName>
    <definedName name="Estabilidad" localSheetId="10">#REF!</definedName>
    <definedName name="Estabilidad" localSheetId="8">#REF!</definedName>
    <definedName name="Estabilidad" localSheetId="4">#REF!</definedName>
    <definedName name="Estabilidad">#REF!</definedName>
    <definedName name="Estabilidad2" localSheetId="11">#REF!</definedName>
    <definedName name="Estabilidad2" localSheetId="10">#REF!</definedName>
    <definedName name="Estabilidad2" localSheetId="8">#REF!</definedName>
    <definedName name="Estabilidad2" localSheetId="4">#REF!</definedName>
    <definedName name="Estabilidad2">#REF!</definedName>
    <definedName name="Estabilidad3" localSheetId="11">#REF!</definedName>
    <definedName name="Estabilidad3" localSheetId="10">#REF!</definedName>
    <definedName name="Estabilidad3" localSheetId="4">#REF!</definedName>
    <definedName name="Estabilidad3">#REF!</definedName>
    <definedName name="ESTACION">'[6]Consignaciones CCS'!$A$8:$A$379</definedName>
    <definedName name="extracciom" localSheetId="11">#REF!</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1">#REF!</definedName>
    <definedName name="FacCorec2" localSheetId="10">#REF!</definedName>
    <definedName name="FacCorec2" localSheetId="8">#REF!</definedName>
    <definedName name="FacCorec2" localSheetId="4">#REF!</definedName>
    <definedName name="FacCorec2">#REF!</definedName>
    <definedName name="Faccorec3" localSheetId="11">#REF!</definedName>
    <definedName name="Faccorec3" localSheetId="10">#REF!</definedName>
    <definedName name="Faccorec3" localSheetId="4">#REF!</definedName>
    <definedName name="Faccorec3">#REF!</definedName>
    <definedName name="FactCorrecc" localSheetId="11">#REF!</definedName>
    <definedName name="FactCorrecc" localSheetId="10">#REF!</definedName>
    <definedName name="FactCorrecc" localSheetId="4">#REF!</definedName>
    <definedName name="FactCorrecc">#REF!</definedName>
    <definedName name="feb" localSheetId="2">#REF!</definedName>
    <definedName name="feb" localSheetId="11">#REF!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11">'[13]Ficha Financiera'!$L$12</definedName>
    <definedName name="fecha_inicio" localSheetId="9">'[13]Ficha Financiera'!$L$12</definedName>
    <definedName name="fecha_inicio" localSheetId="10">'[13]Ficha Financiera'!$L$12</definedName>
    <definedName name="fecha_inicio" localSheetId="3">'[14]Ficha Financiera'!$L$12</definedName>
    <definedName name="fecha_inicio" localSheetId="5">'[15]Ficha Financiera'!$L$12</definedName>
    <definedName name="fecha_inicio">'[16]Ficha Financiera'!$L$12</definedName>
    <definedName name="fff" localSheetId="11">#REF!</definedName>
    <definedName name="fff" localSheetId="9">#REF!</definedName>
    <definedName name="fff" localSheetId="10">#REF!</definedName>
    <definedName name="fff" localSheetId="8">#REF!</definedName>
    <definedName name="fff" localSheetId="4">#REF!</definedName>
    <definedName name="fff">#REF!</definedName>
    <definedName name="FIRMA" localSheetId="11">INDIRECTOMIFOTO</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11">#REF!</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1">#REF!</definedName>
    <definedName name="Flujo2" localSheetId="10">#REF!</definedName>
    <definedName name="Flujo2" localSheetId="8">#REF!</definedName>
    <definedName name="Flujo2" localSheetId="4">#REF!</definedName>
    <definedName name="Flujo2">#REF!</definedName>
    <definedName name="Flujo3" localSheetId="11">#REF!</definedName>
    <definedName name="Flujo3" localSheetId="10">#REF!</definedName>
    <definedName name="Flujo3" localSheetId="8">#REF!</definedName>
    <definedName name="Flujo3" localSheetId="4">#REF!</definedName>
    <definedName name="Flujo3">#REF!</definedName>
    <definedName name="Fondo" localSheetId="11">#REF!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1">[1]DATOS!#REF!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1">[1]DATOS!#REF!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1">[17]Datos!#REF!</definedName>
    <definedName name="Fuente" localSheetId="10">[17]Datos!#REF!</definedName>
    <definedName name="Fuente" localSheetId="8">[17]Datos!#REF!</definedName>
    <definedName name="Fuente" localSheetId="4">[17]Datos!#REF!</definedName>
    <definedName name="Fuente">[17]Datos!#REF!</definedName>
    <definedName name="GBR" localSheetId="2">#REF!</definedName>
    <definedName name="GBR" localSheetId="1">#REF!</definedName>
    <definedName name="GBR" localSheetId="1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1">#REF!</definedName>
    <definedName name="gdgd" localSheetId="10">#REF!</definedName>
    <definedName name="gdgd" localSheetId="8">#REF!</definedName>
    <definedName name="gdgd" localSheetId="4">#REF!</definedName>
    <definedName name="gdgd">#REF!</definedName>
    <definedName name="ggg">'[18]AG-MOD-FINURA'!$I$14:$J$22</definedName>
    <definedName name="gol" localSheetId="1">[2]DATOS!$E$1:$E$65536</definedName>
    <definedName name="gol">[1]DATOS!$E$1:$E$65536</definedName>
    <definedName name="GRA" localSheetId="11">#REF!</definedName>
    <definedName name="GRA" localSheetId="10">#REF!</definedName>
    <definedName name="GRA" localSheetId="8">#REF!</definedName>
    <definedName name="GRA" localSheetId="4">#REF!</definedName>
    <definedName name="GRA">#REF!</definedName>
    <definedName name="gradacion" localSheetId="11">#REF!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1">#REF!</definedName>
    <definedName name="GRAF" localSheetId="10">#REF!</definedName>
    <definedName name="GRAF" localSheetId="4">#REF!</definedName>
    <definedName name="GRAF">#REF!</definedName>
    <definedName name="graNo" localSheetId="11">#REF!</definedName>
    <definedName name="graNo" localSheetId="10">#REF!</definedName>
    <definedName name="graNo" localSheetId="4">#REF!</definedName>
    <definedName name="graNo">#REF!</definedName>
    <definedName name="h" localSheetId="11">[1]DATOS!#REF!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1">[1]DATOS!#REF!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11">#REF!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1">'[19]Datos Generales'!#REF!</definedName>
    <definedName name="IMAGEN1" localSheetId="9">'[19]Datos Generales'!#REF!</definedName>
    <definedName name="IMAGEN1" localSheetId="10">'[19]Datos Generales'!#REF!</definedName>
    <definedName name="IMAGEN1" localSheetId="8">'[19]Datos Generales'!#REF!</definedName>
    <definedName name="IMAGEN1" localSheetId="4">'[20]Datos Generales'!#REF!</definedName>
    <definedName name="IMAGEN1">'[20]Datos Generales'!#REF!</definedName>
    <definedName name="IMAGEN2" localSheetId="11">'[19]Datos Generales'!#REF!</definedName>
    <definedName name="IMAGEN2" localSheetId="9">'[19]Datos Generales'!#REF!</definedName>
    <definedName name="IMAGEN2" localSheetId="10">'[19]Datos Generales'!#REF!</definedName>
    <definedName name="IMAGEN2" localSheetId="8">'[19]Datos Generales'!#REF!</definedName>
    <definedName name="IMAGEN2" localSheetId="4">'[20]Datos Generales'!#REF!</definedName>
    <definedName name="IMAGEN2">'[20]Datos Generales'!#REF!</definedName>
    <definedName name="inf" localSheetId="2">#REF!</definedName>
    <definedName name="inf" localSheetId="1">#REF!</definedName>
    <definedName name="inf" localSheetId="1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1">#REF!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1">#REF!</definedName>
    <definedName name="J" localSheetId="10">#REF!</definedName>
    <definedName name="J" localSheetId="4">#REF!</definedName>
    <definedName name="J">#REF!</definedName>
    <definedName name="J.J" localSheetId="11">#REF!</definedName>
    <definedName name="J.J" localSheetId="10">#REF!</definedName>
    <definedName name="J.J" localSheetId="4">#REF!</definedName>
    <definedName name="J.J">#REF!</definedName>
    <definedName name="J.J5" localSheetId="11">#REF!</definedName>
    <definedName name="J.J5" localSheetId="10">#REF!</definedName>
    <definedName name="J.J5" localSheetId="4">#REF!</definedName>
    <definedName name="J.J5">#REF!</definedName>
    <definedName name="JAIME" localSheetId="11">#REF!</definedName>
    <definedName name="JAIME" localSheetId="10">#REF!</definedName>
    <definedName name="JAIME" localSheetId="4">#REF!</definedName>
    <definedName name="JAIME">#REF!</definedName>
    <definedName name="JJUUI" localSheetId="11">#REF!</definedName>
    <definedName name="JJUUI" localSheetId="10">#REF!</definedName>
    <definedName name="JJUUI" localSheetId="4">#REF!</definedName>
    <definedName name="JJUUI">#REF!</definedName>
    <definedName name="JKJK" localSheetId="11">#REF!</definedName>
    <definedName name="JKJK" localSheetId="10">#REF!</definedName>
    <definedName name="JKJK" localSheetId="4">#REF!</definedName>
    <definedName name="JKJK">#REF!</definedName>
    <definedName name="jose" localSheetId="11">#REF!</definedName>
    <definedName name="jose" localSheetId="10">#REF!</definedName>
    <definedName name="jose" localSheetId="4">#REF!</definedName>
    <definedName name="jose">#REF!</definedName>
    <definedName name="JOTA">#N/A</definedName>
    <definedName name="JUAN" localSheetId="11">#REF!</definedName>
    <definedName name="JUAN" localSheetId="10">#REF!</definedName>
    <definedName name="JUAN" localSheetId="8">#REF!</definedName>
    <definedName name="JUAN" localSheetId="4">#REF!</definedName>
    <definedName name="JUAN">#REF!</definedName>
    <definedName name="JUANA" localSheetId="11">#REF!</definedName>
    <definedName name="JUANA" localSheetId="10">#REF!</definedName>
    <definedName name="JUANA" localSheetId="8">#REF!</definedName>
    <definedName name="JUANA" localSheetId="4">#REF!</definedName>
    <definedName name="JUANA">#REF!</definedName>
    <definedName name="julio" localSheetId="11">#REF!</definedName>
    <definedName name="julio" localSheetId="10">#REF!</definedName>
    <definedName name="julio" localSheetId="8">#REF!</definedName>
    <definedName name="julio" localSheetId="4">#REF!</definedName>
    <definedName name="julio">#REF!</definedName>
    <definedName name="JUSNSNS" localSheetId="11">#REF!</definedName>
    <definedName name="JUSNSNS" localSheetId="10">#REF!</definedName>
    <definedName name="JUSNSNS" localSheetId="4">#REF!</definedName>
    <definedName name="JUSNSNS">#REF!</definedName>
    <definedName name="K" localSheetId="11">#REF!</definedName>
    <definedName name="K" localSheetId="10">#REF!</definedName>
    <definedName name="K" localSheetId="4">#REF!</definedName>
    <definedName name="K" localSheetId="5">#REF!</definedName>
    <definedName name="K">#REF!</definedName>
    <definedName name="KIU" localSheetId="11">#REF!</definedName>
    <definedName name="KIU" localSheetId="10">#REF!</definedName>
    <definedName name="KIU" localSheetId="4">#REF!</definedName>
    <definedName name="KIU" localSheetId="5">#REF!</definedName>
    <definedName name="KIU">#REF!</definedName>
    <definedName name="KJUI" localSheetId="11">#REF!</definedName>
    <definedName name="KJUI" localSheetId="10">#REF!</definedName>
    <definedName name="KJUI" localSheetId="4">#REF!</definedName>
    <definedName name="KJUI" localSheetId="5">#REF!</definedName>
    <definedName name="KJUI">#REF!</definedName>
    <definedName name="KOIUIYUU" localSheetId="11">#REF!</definedName>
    <definedName name="KOIUIYUU" localSheetId="10">#REF!</definedName>
    <definedName name="KOIUIYUU" localSheetId="4">#REF!</definedName>
    <definedName name="KOIUIYUU" localSheetId="5">#REF!</definedName>
    <definedName name="KOIUIYUU">#REF!</definedName>
    <definedName name="KOP" localSheetId="11">#REF!</definedName>
    <definedName name="KOP" localSheetId="10">#REF!</definedName>
    <definedName name="KOP" localSheetId="4">#REF!</definedName>
    <definedName name="KOP" localSheetId="5">#REF!</definedName>
    <definedName name="KOP">#REF!</definedName>
    <definedName name="KSUDUD" localSheetId="11">#REF!</definedName>
    <definedName name="KSUDUD" localSheetId="10">#REF!</definedName>
    <definedName name="KSUDUD" localSheetId="4">#REF!</definedName>
    <definedName name="KSUDUD">#REF!</definedName>
    <definedName name="l" localSheetId="11">#REF!</definedName>
    <definedName name="l" localSheetId="10">#REF!</definedName>
    <definedName name="l" localSheetId="4">#REF!</definedName>
    <definedName name="l">#REF!</definedName>
    <definedName name="lectarcilla1" localSheetId="11">#REF!</definedName>
    <definedName name="lectarcilla1" localSheetId="10">#REF!</definedName>
    <definedName name="lectarcilla1" localSheetId="4">#REF!</definedName>
    <definedName name="lectarcilla1">#REF!</definedName>
    <definedName name="lectarcilla2" localSheetId="11">#REF!</definedName>
    <definedName name="lectarcilla2" localSheetId="10">#REF!</definedName>
    <definedName name="lectarcilla2" localSheetId="4">#REF!</definedName>
    <definedName name="lectarcilla2">#REF!</definedName>
    <definedName name="lectarcilla3" localSheetId="11">#REF!</definedName>
    <definedName name="lectarcilla3" localSheetId="10">#REF!</definedName>
    <definedName name="lectarcilla3" localSheetId="4">#REF!</definedName>
    <definedName name="lectarcilla3">#REF!</definedName>
    <definedName name="lectarena1" localSheetId="11">#REF!</definedName>
    <definedName name="lectarena1" localSheetId="10">#REF!</definedName>
    <definedName name="lectarena1" localSheetId="4">#REF!</definedName>
    <definedName name="lectarena1">#REF!</definedName>
    <definedName name="lectarena2" localSheetId="11">#REF!</definedName>
    <definedName name="lectarena2" localSheetId="10">#REF!</definedName>
    <definedName name="lectarena2" localSheetId="4">#REF!</definedName>
    <definedName name="lectarena2">#REF!</definedName>
    <definedName name="lectarena3" localSheetId="11">#REF!</definedName>
    <definedName name="lectarena3" localSheetId="10">#REF!</definedName>
    <definedName name="lectarena3" localSheetId="4">#REF!</definedName>
    <definedName name="lectarena3">#REF!</definedName>
    <definedName name="LGSDGHGGSDF" localSheetId="11">#REF!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1">[1]DATOS!#REF!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11">#REF!</definedName>
    <definedName name="limite" localSheetId="10">#REF!</definedName>
    <definedName name="limite" localSheetId="8">#REF!</definedName>
    <definedName name="limite" localSheetId="4">#REF!</definedName>
    <definedName name="limite">#REF!</definedName>
    <definedName name="listado">[21]LISTADO!$A$5:$F$329</definedName>
    <definedName name="ll" localSheetId="1">[2]DATOS!$W$1:$W$65536</definedName>
    <definedName name="ll">[1]DATOS!$W$1:$W$65536</definedName>
    <definedName name="lll" localSheetId="11">#REF!</definedName>
    <definedName name="lll" localSheetId="10">#REF!</definedName>
    <definedName name="lll" localSheetId="8">#REF!</definedName>
    <definedName name="lll" localSheetId="4">#REF!</definedName>
    <definedName name="lll">#REF!</definedName>
    <definedName name="locali" localSheetId="11">#REF!</definedName>
    <definedName name="locali" localSheetId="10">#REF!</definedName>
    <definedName name="locali" localSheetId="8">#REF!</definedName>
    <definedName name="locali" localSheetId="4">#REF!</definedName>
    <definedName name="locali">#REF!</definedName>
    <definedName name="LUIS" localSheetId="11">#REF!</definedName>
    <definedName name="LUIS" localSheetId="10">#REF!</definedName>
    <definedName name="LUIS" localSheetId="8">#REF!</definedName>
    <definedName name="LUIS" localSheetId="4">#REF!</definedName>
    <definedName name="LUIS">#REF!</definedName>
    <definedName name="LUISJUAN" localSheetId="11">#REF!</definedName>
    <definedName name="LUISJUAN" localSheetId="10">#REF!</definedName>
    <definedName name="LUISJUAN" localSheetId="4">#REF!</definedName>
    <definedName name="LUISJUAN">#REF!</definedName>
    <definedName name="lusi" localSheetId="11">#REF!</definedName>
    <definedName name="lusi" localSheetId="10">#REF!</definedName>
    <definedName name="lusi" localSheetId="4">#REF!</definedName>
    <definedName name="lusi">#REF!</definedName>
    <definedName name="MATRIZ.D" localSheetId="11">#REF!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1">'[22]EXTRACCIÓN (PARAFINADA)'!#REF!</definedName>
    <definedName name="MATRIZ.E" localSheetId="10">'[22]EXTRACCIÓN (PARAFINADA)'!#REF!</definedName>
    <definedName name="MATRIZ.E" localSheetId="7">'[22]EXTRACCIÓN (PARAFINADA)'!#REF!</definedName>
    <definedName name="MATRIZ.E" localSheetId="4">'[22]EXTRACCIÓN (PARAFINADA)'!#REF!</definedName>
    <definedName name="MATRIZ.E" localSheetId="5">'[22]EXTRACCIÓN (PARAFINADA)'!#REF!</definedName>
    <definedName name="MATRIZ.E">'[22]EXTRACCIÓN (PARAFINADA)'!#REF!</definedName>
    <definedName name="MATRIZ.F" localSheetId="11">#REF!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1">#REF!</definedName>
    <definedName name="MAURICIO" localSheetId="10">#REF!</definedName>
    <definedName name="MAURICIO" localSheetId="8">#REF!</definedName>
    <definedName name="MAURICIO" localSheetId="4">#REF!</definedName>
    <definedName name="MAURICIO">#REF!</definedName>
    <definedName name="msdmsdn" localSheetId="11">#REF!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[23]DATOS!$AI$3:$AI$1127</definedName>
    <definedName name="muestra" localSheetId="11">#REF!</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1">#REF!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[24]Lista!$B$17:$B$37</definedName>
    <definedName name="NORMA" localSheetId="11">#REF!</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1">#REF!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1">#REF!</definedName>
    <definedName name="NOTAS" localSheetId="10">#REF!</definedName>
    <definedName name="NOTAS" localSheetId="4">#REF!</definedName>
    <definedName name="NOTAS">#REF!</definedName>
    <definedName name="ÑÑ" localSheetId="11">#REF!</definedName>
    <definedName name="ÑÑ" localSheetId="10">#REF!</definedName>
    <definedName name="ÑÑ" localSheetId="4">#REF!</definedName>
    <definedName name="ÑÑ">#REF!</definedName>
    <definedName name="ÑÑÑ" localSheetId="11">#REF!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11">#REF!</definedName>
    <definedName name="observaciones" localSheetId="10">#REF!</definedName>
    <definedName name="observaciones" localSheetId="8">#REF!</definedName>
    <definedName name="observaciones" localSheetId="4">#REF!</definedName>
    <definedName name="observaciones">#REF!</definedName>
    <definedName name="P" localSheetId="11">#REF!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1">#REF!</definedName>
    <definedName name="perf" localSheetId="10">#REF!</definedName>
    <definedName name="perf" localSheetId="4">#REF!</definedName>
    <definedName name="perf">#REF!</definedName>
    <definedName name="perfil" localSheetId="11">#REF!</definedName>
    <definedName name="perfil" localSheetId="10">#REF!</definedName>
    <definedName name="perfil" localSheetId="4">#REF!</definedName>
    <definedName name="perfil">#REF!</definedName>
    <definedName name="Peso1A" localSheetId="11">#REF!</definedName>
    <definedName name="Peso1A" localSheetId="10">#REF!</definedName>
    <definedName name="Peso1A" localSheetId="4">#REF!</definedName>
    <definedName name="Peso1A">#REF!</definedName>
    <definedName name="Peso2A" localSheetId="11">#REF!</definedName>
    <definedName name="Peso2A" localSheetId="10">#REF!</definedName>
    <definedName name="Peso2A" localSheetId="4">#REF!</definedName>
    <definedName name="Peso2A">#REF!</definedName>
    <definedName name="Peso3" localSheetId="11">#REF!</definedName>
    <definedName name="Peso3" localSheetId="10">#REF!</definedName>
    <definedName name="Peso3" localSheetId="4">#REF!</definedName>
    <definedName name="Peso3">#REF!</definedName>
    <definedName name="Peso4" localSheetId="11">#REF!</definedName>
    <definedName name="Peso4" localSheetId="10">#REF!</definedName>
    <definedName name="Peso4" localSheetId="4">#REF!</definedName>
    <definedName name="Peso4">#REF!</definedName>
    <definedName name="Pesoagua2" localSheetId="11">#REF!</definedName>
    <definedName name="Pesoagua2" localSheetId="10">#REF!</definedName>
    <definedName name="Pesoagua2" localSheetId="4">#REF!</definedName>
    <definedName name="Pesoagua2">#REF!</definedName>
    <definedName name="Pesoagua3" localSheetId="11">#REF!</definedName>
    <definedName name="Pesoagua3" localSheetId="10">#REF!</definedName>
    <definedName name="Pesoagua3" localSheetId="4">#REF!</definedName>
    <definedName name="Pesoagua3">#REF!</definedName>
    <definedName name="PesoAire" localSheetId="11">#REF!</definedName>
    <definedName name="PesoAire" localSheetId="10">#REF!</definedName>
    <definedName name="PesoAire" localSheetId="4">#REF!</definedName>
    <definedName name="PesoAire">#REF!</definedName>
    <definedName name="PesoAire2" localSheetId="11">#REF!</definedName>
    <definedName name="PesoAire2" localSheetId="10">#REF!</definedName>
    <definedName name="PesoAire2" localSheetId="4">#REF!</definedName>
    <definedName name="PesoAire2">#REF!</definedName>
    <definedName name="Pesoaire3" localSheetId="11">#REF!</definedName>
    <definedName name="Pesoaire3" localSheetId="10">#REF!</definedName>
    <definedName name="Pesoaire3" localSheetId="4">#REF!</definedName>
    <definedName name="Pesoaire3">#REF!</definedName>
    <definedName name="Pesoenagua" localSheetId="11">#REF!</definedName>
    <definedName name="Pesoenagua" localSheetId="10">#REF!</definedName>
    <definedName name="Pesoenagua" localSheetId="4">#REF!</definedName>
    <definedName name="Pesoenagua">#REF!</definedName>
    <definedName name="Pesoparaf3" localSheetId="11">#REF!</definedName>
    <definedName name="Pesoparaf3" localSheetId="10">#REF!</definedName>
    <definedName name="Pesoparaf3" localSheetId="4">#REF!</definedName>
    <definedName name="Pesoparaf3">#REF!</definedName>
    <definedName name="Pesoparafinada" localSheetId="11">#REF!</definedName>
    <definedName name="Pesoparafinada" localSheetId="10">#REF!</definedName>
    <definedName name="Pesoparafinada" localSheetId="4">#REF!</definedName>
    <definedName name="Pesoparafinada">#REF!</definedName>
    <definedName name="PesoParf2" localSheetId="11">#REF!</definedName>
    <definedName name="PesoParf2" localSheetId="10">#REF!</definedName>
    <definedName name="PesoParf2" localSheetId="4">#REF!</definedName>
    <definedName name="PesoParf2">#REF!</definedName>
    <definedName name="PESORETCF1" localSheetId="11">#REF!</definedName>
    <definedName name="PESORETCF1" localSheetId="10">#REF!</definedName>
    <definedName name="PESORETCF1" localSheetId="4">#REF!</definedName>
    <definedName name="PESORETCF1">#REF!</definedName>
    <definedName name="PESORETCF2" localSheetId="11">#REF!</definedName>
    <definedName name="PESORETCF2" localSheetId="10">#REF!</definedName>
    <definedName name="PESORETCF2" localSheetId="4">#REF!</definedName>
    <definedName name="PESORETCF2">#REF!</definedName>
    <definedName name="PESORETCF3" localSheetId="11">#REF!</definedName>
    <definedName name="PESORETCF3" localSheetId="10">#REF!</definedName>
    <definedName name="PESORETCF3" localSheetId="4">#REF!</definedName>
    <definedName name="PESORETCF3">#REF!</definedName>
    <definedName name="plano" localSheetId="11">#REF!</definedName>
    <definedName name="plano" localSheetId="10">#REF!</definedName>
    <definedName name="plano" localSheetId="4">#REF!</definedName>
    <definedName name="plano">#REF!</definedName>
    <definedName name="planta" localSheetId="11">#REF!</definedName>
    <definedName name="planta" localSheetId="10">#REF!</definedName>
    <definedName name="planta" localSheetId="4">#REF!</definedName>
    <definedName name="planta">#REF!</definedName>
    <definedName name="porcentaje_aditivo" localSheetId="11">#REF!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1">#REF!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1">#REF!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1">#REF!</definedName>
    <definedName name="PPP" localSheetId="10">#REF!</definedName>
    <definedName name="PPP" localSheetId="4">#REF!</definedName>
    <definedName name="PPP">#REF!</definedName>
    <definedName name="PPPP" localSheetId="11">#REF!</definedName>
    <definedName name="PPPP" localSheetId="10">#REF!</definedName>
    <definedName name="PPPP" localSheetId="4">#REF!</definedName>
    <definedName name="PPPP">#REF!</definedName>
    <definedName name="PPPPP" localSheetId="11">#REF!</definedName>
    <definedName name="PPPPP" localSheetId="10">#REF!</definedName>
    <definedName name="PPPPP" localSheetId="4">#REF!</definedName>
    <definedName name="PPPPP">#REF!</definedName>
    <definedName name="PR" localSheetId="11">#REF!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1">#REF!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1">#REF!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1">#REF!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1">#REF!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1">#REF!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1">#REF!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1">#REF!</definedName>
    <definedName name="reteido38" localSheetId="10">#REF!</definedName>
    <definedName name="reteido38" localSheetId="8">#REF!</definedName>
    <definedName name="reteido38" localSheetId="4">#REF!</definedName>
    <definedName name="reteido38">#REF!</definedName>
    <definedName name="reteido4" localSheetId="11">#REF!</definedName>
    <definedName name="reteido4" localSheetId="10">#REF!</definedName>
    <definedName name="reteido4" localSheetId="8">#REF!</definedName>
    <definedName name="reteido4" localSheetId="4">#REF!</definedName>
    <definedName name="reteido4">#REF!</definedName>
    <definedName name="Retenido1" localSheetId="11">#REF!</definedName>
    <definedName name="Retenido1" localSheetId="10">#REF!</definedName>
    <definedName name="Retenido1" localSheetId="8">#REF!</definedName>
    <definedName name="Retenido1" localSheetId="4">#REF!</definedName>
    <definedName name="Retenido1">#REF!</definedName>
    <definedName name="Retenido10" localSheetId="11">#REF!</definedName>
    <definedName name="Retenido10" localSheetId="10">#REF!</definedName>
    <definedName name="Retenido10" localSheetId="4">#REF!</definedName>
    <definedName name="Retenido10">#REF!</definedName>
    <definedName name="Retenido100" localSheetId="11">#REF!</definedName>
    <definedName name="Retenido100" localSheetId="10">#REF!</definedName>
    <definedName name="Retenido100" localSheetId="4">#REF!</definedName>
    <definedName name="Retenido100">#REF!</definedName>
    <definedName name="retenido112" localSheetId="11">#REF!</definedName>
    <definedName name="retenido112" localSheetId="10">#REF!</definedName>
    <definedName name="retenido112" localSheetId="4">#REF!</definedName>
    <definedName name="retenido112">#REF!</definedName>
    <definedName name="retenido12" localSheetId="11">#REF!</definedName>
    <definedName name="retenido12" localSheetId="10">#REF!</definedName>
    <definedName name="retenido12" localSheetId="4">#REF!</definedName>
    <definedName name="retenido12">#REF!</definedName>
    <definedName name="Retenido200" localSheetId="11">#REF!</definedName>
    <definedName name="Retenido200" localSheetId="10">#REF!</definedName>
    <definedName name="Retenido200" localSheetId="4">#REF!</definedName>
    <definedName name="Retenido200">#REF!</definedName>
    <definedName name="Retenido30" localSheetId="11">#REF!</definedName>
    <definedName name="Retenido30" localSheetId="10">#REF!</definedName>
    <definedName name="Retenido30" localSheetId="4">#REF!</definedName>
    <definedName name="Retenido30">#REF!</definedName>
    <definedName name="Retenido34" localSheetId="11">#REF!</definedName>
    <definedName name="Retenido34" localSheetId="10">#REF!</definedName>
    <definedName name="Retenido34" localSheetId="4">#REF!</definedName>
    <definedName name="Retenido34">#REF!</definedName>
    <definedName name="retenido38" localSheetId="11">#REF!</definedName>
    <definedName name="retenido38" localSheetId="10">#REF!</definedName>
    <definedName name="retenido38" localSheetId="4">#REF!</definedName>
    <definedName name="retenido38">#REF!</definedName>
    <definedName name="Retenido38." localSheetId="11">#REF!</definedName>
    <definedName name="Retenido38." localSheetId="10">#REF!</definedName>
    <definedName name="Retenido38." localSheetId="4">#REF!</definedName>
    <definedName name="Retenido38.">#REF!</definedName>
    <definedName name="retenido4" localSheetId="11">#REF!</definedName>
    <definedName name="retenido4" localSheetId="10">#REF!</definedName>
    <definedName name="retenido4" localSheetId="4">#REF!</definedName>
    <definedName name="retenido4">#REF!</definedName>
    <definedName name="retenido40" localSheetId="11">#REF!</definedName>
    <definedName name="retenido40" localSheetId="10">#REF!</definedName>
    <definedName name="retenido40" localSheetId="4">#REF!</definedName>
    <definedName name="retenido40">#REF!</definedName>
    <definedName name="Retenido50" localSheetId="11">#REF!</definedName>
    <definedName name="Retenido50" localSheetId="10">#REF!</definedName>
    <definedName name="Retenido50" localSheetId="4">#REF!</definedName>
    <definedName name="Retenido50">#REF!</definedName>
    <definedName name="Retenido8" localSheetId="11">#REF!</definedName>
    <definedName name="Retenido8" localSheetId="10">#REF!</definedName>
    <definedName name="Retenido8" localSheetId="4">#REF!</definedName>
    <definedName name="Retenido8">#REF!</definedName>
    <definedName name="Retenido80" localSheetId="11">#REF!</definedName>
    <definedName name="Retenido80" localSheetId="10">#REF!</definedName>
    <definedName name="Retenido80" localSheetId="4">#REF!</definedName>
    <definedName name="Retenido80">#REF!</definedName>
    <definedName name="RF" localSheetId="1">[2]DATOS!#REF!</definedName>
    <definedName name="RF" localSheetId="11">[1]DATOS!#REF!</definedName>
    <definedName name="RF" localSheetId="10">[1]DATOS!#REF!</definedName>
    <definedName name="RF" localSheetId="4">[1]DATOS!#REF!</definedName>
    <definedName name="RF" localSheetId="5">[1]DATOS!#REF!</definedName>
    <definedName name="RF">[1]DATOS!#REF!</definedName>
    <definedName name="RICE" localSheetId="11">#REF!</definedName>
    <definedName name="RICE" localSheetId="10">#REF!</definedName>
    <definedName name="RICE" localSheetId="8">#REF!</definedName>
    <definedName name="RICE" localSheetId="4">#REF!</definedName>
    <definedName name="RICE">#REF!</definedName>
    <definedName name="Roughness_Processed_BTAVCICD1" localSheetId="11">#REF!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1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[25]Lista!$B$4:$B$12</definedName>
    <definedName name="sjdjhfdggf" localSheetId="11">#REF!</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1">#REF!</definedName>
    <definedName name="slskjsjs" localSheetId="10">#REF!</definedName>
    <definedName name="slskjsjs" localSheetId="8">#REF!</definedName>
    <definedName name="slskjsjs" localSheetId="4">#REF!</definedName>
    <definedName name="slskjsjs">#REF!</definedName>
    <definedName name="smi" localSheetId="11">#REF!</definedName>
    <definedName name="smi" localSheetId="10">#REF!</definedName>
    <definedName name="smi" localSheetId="8">#REF!</definedName>
    <definedName name="smi" localSheetId="4">#REF!</definedName>
    <definedName name="smi">#REF!</definedName>
    <definedName name="sojo" localSheetId="11">#REF!</definedName>
    <definedName name="sojo" localSheetId="10">#REF!</definedName>
    <definedName name="sojo" localSheetId="4">#REF!</definedName>
    <definedName name="sojo">#REF!</definedName>
    <definedName name="SOLI" localSheetId="11">#REF!</definedName>
    <definedName name="SOLI" localSheetId="10">#REF!</definedName>
    <definedName name="SOLI" localSheetId="4">#REF!</definedName>
    <definedName name="SOLI">#REF!</definedName>
    <definedName name="sososo" localSheetId="11">#REF!</definedName>
    <definedName name="sososo" localSheetId="10">#REF!</definedName>
    <definedName name="sososo" localSheetId="4">#REF!</definedName>
    <definedName name="sososo">#REF!</definedName>
    <definedName name="ssdd">[25]Lista!$B$23:$B$43</definedName>
    <definedName name="SUELO">[26]Hoja1!$B$3:$B$5</definedName>
    <definedName name="sumatoria" localSheetId="11">#REF!</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1">#REF!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1">#REF!</definedName>
    <definedName name="TAMICES" localSheetId="10">#REF!</definedName>
    <definedName name="TAMICES" localSheetId="4">#REF!</definedName>
    <definedName name="TAMICES">#REF!</definedName>
    <definedName name="TER" localSheetId="11">[8]Hoja2!$C$5:$C$7</definedName>
    <definedName name="TER" localSheetId="9">[8]Hoja2!$C$5:$C$7</definedName>
    <definedName name="TER" localSheetId="10">[8]Hoja2!$C$5:$C$7</definedName>
    <definedName name="TER" localSheetId="8">[8]Hoja2!$C$5:$C$7</definedName>
    <definedName name="TER">[9]Hoja2!$C$5:$C$7</definedName>
    <definedName name="TipoDeDocumento" localSheetId="11">#REF!</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[27]Lista!$B$4:$B$17</definedName>
    <definedName name="TipoDocumento" localSheetId="11">#REF!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1">'Reg fot ambien PAGA UF1,2.1 y 3'!$A:$L,'Reg fot ambien PAGA UF1,2.1 y 3'!$1:$3</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1">#REF!</definedName>
    <definedName name="TT" localSheetId="10">#REF!</definedName>
    <definedName name="TT" localSheetId="8">#REF!</definedName>
    <definedName name="TT" localSheetId="4">#REF!</definedName>
    <definedName name="TT">#REF!</definedName>
    <definedName name="UIY" localSheetId="11">#REF!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1">#REF!</definedName>
    <definedName name="Volumen" localSheetId="10">#REF!</definedName>
    <definedName name="Volumen" localSheetId="8">#REF!</definedName>
    <definedName name="Volumen" localSheetId="4">#REF!</definedName>
    <definedName name="Volumen">#REF!</definedName>
    <definedName name="VOLUMEN1" localSheetId="11">#REF!</definedName>
    <definedName name="VOLUMEN1" localSheetId="10">#REF!</definedName>
    <definedName name="VOLUMEN1" localSheetId="8">#REF!</definedName>
    <definedName name="VOLUMEN1" localSheetId="4">#REF!</definedName>
    <definedName name="VOLUMEN1">#REF!</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11">[1]DATOS!#REF!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1">[1]DATOS!#REF!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H14" i="921" l="1"/>
  <c r="I15" i="921"/>
  <c r="K15" i="921" s="1"/>
  <c r="I16" i="921"/>
  <c r="K16" i="921" s="1"/>
  <c r="I17" i="921"/>
  <c r="K17" i="921" s="1"/>
  <c r="I18" i="921"/>
  <c r="K18" i="921" s="1"/>
  <c r="I19" i="921"/>
  <c r="K19" i="921" s="1"/>
  <c r="I20" i="921"/>
  <c r="K20" i="921" s="1"/>
  <c r="I21" i="921"/>
  <c r="K21" i="921" s="1"/>
  <c r="I22" i="921"/>
  <c r="K22" i="921" s="1"/>
  <c r="I23" i="921"/>
  <c r="K23" i="921" s="1"/>
  <c r="I24" i="921"/>
  <c r="K24" i="921" s="1"/>
  <c r="I25" i="921"/>
  <c r="K25" i="921" s="1"/>
  <c r="I26" i="921"/>
  <c r="K26" i="921" s="1"/>
  <c r="I27" i="921"/>
  <c r="K27" i="921" s="1"/>
  <c r="I28" i="921"/>
  <c r="K28" i="921" s="1"/>
  <c r="I29" i="921"/>
  <c r="K29" i="921" s="1"/>
  <c r="I30" i="921"/>
  <c r="K30" i="921" s="1"/>
  <c r="I31" i="921"/>
  <c r="K31" i="921" s="1"/>
  <c r="I32" i="921"/>
  <c r="K32" i="921" s="1"/>
  <c r="I33" i="921"/>
  <c r="K33" i="921" s="1"/>
  <c r="I34" i="921"/>
  <c r="K34" i="921" s="1"/>
  <c r="I35" i="921"/>
  <c r="K35" i="921" s="1"/>
  <c r="I36" i="921"/>
  <c r="K36" i="921" s="1"/>
  <c r="I37" i="921"/>
  <c r="K37" i="921" s="1"/>
  <c r="I38" i="921"/>
  <c r="K38" i="921" s="1"/>
  <c r="I39" i="921"/>
  <c r="K39" i="921" s="1"/>
  <c r="I40" i="921"/>
  <c r="K40" i="921" s="1"/>
  <c r="I41" i="921"/>
  <c r="K41" i="921" s="1"/>
  <c r="I42" i="921"/>
  <c r="K42" i="921" s="1"/>
  <c r="I43" i="921"/>
  <c r="K43" i="921" s="1"/>
  <c r="I44" i="921"/>
  <c r="K44" i="921" s="1"/>
  <c r="I45" i="921"/>
  <c r="K45" i="921" s="1"/>
  <c r="I46" i="921"/>
  <c r="K46" i="921" s="1"/>
  <c r="I47" i="921"/>
  <c r="K47" i="921" s="1"/>
  <c r="I48" i="921"/>
  <c r="K48" i="921" s="1"/>
  <c r="I49" i="921"/>
  <c r="K49" i="921" s="1"/>
  <c r="I50" i="921"/>
  <c r="K50" i="921" s="1"/>
  <c r="I51" i="921"/>
  <c r="K51" i="921" s="1"/>
  <c r="I52" i="921"/>
  <c r="K52" i="921" s="1"/>
  <c r="I53" i="921"/>
  <c r="K53" i="921" s="1"/>
  <c r="I54" i="921"/>
  <c r="K54" i="921" s="1"/>
  <c r="I55" i="921"/>
  <c r="K55" i="921" s="1"/>
  <c r="I56" i="921"/>
  <c r="K56" i="921" s="1"/>
  <c r="I57" i="921"/>
  <c r="K57" i="921" s="1"/>
  <c r="I58" i="921"/>
  <c r="K58" i="921" s="1"/>
  <c r="I59" i="921"/>
  <c r="K59" i="921" s="1"/>
  <c r="I60" i="921"/>
  <c r="K60" i="921" s="1"/>
  <c r="I61" i="921"/>
  <c r="K61" i="921" s="1"/>
  <c r="I62" i="921"/>
  <c r="K62" i="921" s="1"/>
  <c r="I63" i="921"/>
  <c r="K63" i="921" s="1"/>
  <c r="I64" i="921"/>
  <c r="K64" i="921" s="1"/>
  <c r="I65" i="921"/>
  <c r="K65" i="921" s="1"/>
  <c r="I66" i="921"/>
  <c r="K66" i="921" s="1"/>
  <c r="I67" i="921"/>
  <c r="K67" i="921" s="1"/>
  <c r="I68" i="921"/>
  <c r="K68" i="921" s="1"/>
  <c r="I69" i="921"/>
  <c r="K69" i="921" s="1"/>
  <c r="I70" i="921"/>
  <c r="K70" i="921" s="1"/>
  <c r="I71" i="921"/>
  <c r="K71" i="921" s="1"/>
  <c r="I72" i="921"/>
  <c r="K72" i="921" s="1"/>
  <c r="I73" i="921"/>
  <c r="K73" i="921" s="1"/>
  <c r="I74" i="921"/>
  <c r="K74" i="921" s="1"/>
  <c r="I75" i="921"/>
  <c r="K75" i="921" s="1"/>
  <c r="I76" i="921"/>
  <c r="K76" i="921" s="1"/>
  <c r="I77" i="921"/>
  <c r="K77" i="921" s="1"/>
  <c r="I78" i="921"/>
  <c r="K78" i="921" s="1"/>
  <c r="I79" i="921"/>
  <c r="K79" i="921" s="1"/>
  <c r="I80" i="921"/>
  <c r="K80" i="921" s="1"/>
  <c r="I81" i="921"/>
  <c r="K81" i="921" s="1"/>
  <c r="I82" i="921"/>
  <c r="K82" i="921" s="1"/>
  <c r="I83" i="921"/>
  <c r="K83" i="921" s="1"/>
  <c r="I84" i="921"/>
  <c r="K84" i="921" s="1"/>
  <c r="I85" i="921"/>
  <c r="K85" i="921" s="1"/>
  <c r="I86" i="921"/>
  <c r="K86" i="921" s="1"/>
  <c r="I87" i="921"/>
  <c r="K87" i="921" s="1"/>
  <c r="I88" i="921"/>
  <c r="K88" i="921" s="1"/>
  <c r="I89" i="921"/>
  <c r="K89" i="921" s="1"/>
  <c r="I90" i="921"/>
  <c r="K90" i="921" s="1"/>
  <c r="I91" i="921"/>
  <c r="K91" i="921" s="1"/>
  <c r="I92" i="921"/>
  <c r="K92" i="921" s="1"/>
  <c r="I93" i="921"/>
  <c r="K93" i="921" s="1"/>
  <c r="I94" i="921"/>
  <c r="K94" i="921" s="1"/>
  <c r="I95" i="921"/>
  <c r="K95" i="921" s="1"/>
  <c r="I96" i="921"/>
  <c r="K96" i="921" s="1"/>
  <c r="I97" i="921"/>
  <c r="K97" i="921" s="1"/>
  <c r="I98" i="921"/>
  <c r="K98" i="921" s="1"/>
  <c r="I99" i="921"/>
  <c r="K99" i="921" s="1"/>
  <c r="I100" i="921"/>
  <c r="K100" i="921" s="1"/>
  <c r="I101" i="921"/>
  <c r="K101" i="921" s="1"/>
  <c r="I102" i="921"/>
  <c r="K102" i="921" s="1"/>
  <c r="I103" i="921"/>
  <c r="K103" i="921" s="1"/>
  <c r="I104" i="921"/>
  <c r="K104" i="921" s="1"/>
  <c r="I105" i="921"/>
  <c r="K105" i="921" s="1"/>
  <c r="I106" i="921"/>
  <c r="K106" i="921" s="1"/>
  <c r="I107" i="921"/>
  <c r="K107" i="921" s="1"/>
  <c r="I108" i="921"/>
  <c r="K108" i="921" s="1"/>
  <c r="I109" i="921"/>
  <c r="K109" i="921" s="1"/>
  <c r="I110" i="921"/>
  <c r="K110" i="921" s="1"/>
  <c r="E111" i="921"/>
  <c r="E114" i="921" s="1"/>
  <c r="I112" i="921"/>
  <c r="K112" i="921" s="1"/>
  <c r="I113" i="921"/>
  <c r="K113" i="921" s="1"/>
  <c r="I119" i="921"/>
  <c r="K119" i="921" s="1"/>
  <c r="I120" i="921"/>
  <c r="K120" i="921" s="1"/>
  <c r="I121" i="921"/>
  <c r="K121" i="921" s="1"/>
  <c r="I122" i="921"/>
  <c r="K122" i="921" s="1"/>
  <c r="I123" i="921"/>
  <c r="K123" i="921" s="1"/>
  <c r="I124" i="921"/>
  <c r="K124" i="921" s="1"/>
  <c r="I125" i="921"/>
  <c r="K125" i="921" s="1"/>
  <c r="I126" i="921"/>
  <c r="K126" i="921" s="1"/>
  <c r="I127" i="921"/>
  <c r="K127" i="921" s="1"/>
  <c r="I128" i="921"/>
  <c r="K128" i="921" s="1"/>
  <c r="I129" i="921"/>
  <c r="K129" i="921" s="1"/>
  <c r="I130" i="921"/>
  <c r="K130" i="921" s="1"/>
  <c r="I131" i="921"/>
  <c r="K131" i="921" s="1"/>
  <c r="I132" i="921"/>
  <c r="K132" i="921" s="1"/>
  <c r="I133" i="921"/>
  <c r="K133" i="921" s="1"/>
  <c r="I134" i="921"/>
  <c r="K134" i="921" s="1"/>
  <c r="I135" i="921"/>
  <c r="K135" i="921" s="1"/>
  <c r="E136" i="921"/>
  <c r="K136" i="921" s="1"/>
  <c r="I136" i="921"/>
  <c r="I137" i="921"/>
  <c r="K137" i="921"/>
  <c r="I138" i="921"/>
  <c r="K138" i="921"/>
  <c r="I139" i="921"/>
  <c r="K139" i="921"/>
  <c r="I140" i="921"/>
  <c r="K140" i="921"/>
  <c r="I141" i="921"/>
  <c r="K141" i="921"/>
  <c r="I142" i="921"/>
  <c r="K142" i="921"/>
  <c r="I143" i="921"/>
  <c r="K143" i="921"/>
  <c r="I144" i="921"/>
  <c r="K144" i="921"/>
  <c r="I145" i="921"/>
  <c r="K145" i="921"/>
  <c r="I146" i="921"/>
  <c r="K146" i="921"/>
  <c r="I147" i="921"/>
  <c r="K147" i="921"/>
  <c r="I148" i="921"/>
  <c r="K148" i="921"/>
  <c r="I149" i="921"/>
  <c r="K149" i="921"/>
  <c r="I153" i="921"/>
  <c r="K153" i="921"/>
  <c r="I154" i="921"/>
  <c r="K154" i="921"/>
  <c r="I155" i="921"/>
  <c r="K155" i="921"/>
  <c r="I156" i="921"/>
  <c r="K156" i="921"/>
  <c r="I157" i="921"/>
  <c r="K157" i="921"/>
  <c r="I158" i="921"/>
  <c r="I159" i="921"/>
  <c r="K159" i="921" s="1"/>
  <c r="I160" i="921"/>
  <c r="K160" i="921" s="1"/>
  <c r="I161" i="921"/>
  <c r="K161" i="921" s="1"/>
  <c r="I162" i="921"/>
  <c r="K162" i="921" s="1"/>
  <c r="I163" i="921"/>
  <c r="K163" i="921" s="1"/>
  <c r="I164" i="921"/>
  <c r="K164" i="921" s="1"/>
  <c r="I171" i="921"/>
  <c r="K171" i="921" s="1"/>
  <c r="I172" i="921"/>
  <c r="K172" i="921" s="1"/>
  <c r="I173" i="921"/>
  <c r="K173" i="921" s="1"/>
  <c r="I174" i="921"/>
  <c r="K174" i="921" s="1"/>
  <c r="I175" i="921"/>
  <c r="K175" i="921" s="1"/>
  <c r="I176" i="921"/>
  <c r="K176" i="921" s="1"/>
  <c r="I177" i="921"/>
  <c r="K177" i="921" s="1"/>
  <c r="I178" i="921"/>
  <c r="K178" i="921" s="1"/>
  <c r="I179" i="921"/>
  <c r="K179" i="921" s="1"/>
  <c r="I184" i="921"/>
  <c r="K184" i="921" s="1"/>
  <c r="I185" i="921"/>
  <c r="K185" i="921" s="1"/>
  <c r="I186" i="921"/>
  <c r="K186" i="921" s="1"/>
  <c r="I187" i="921"/>
  <c r="K187" i="921" s="1"/>
  <c r="I188" i="921"/>
  <c r="K188" i="921" s="1"/>
  <c r="I189" i="921"/>
  <c r="K189" i="921" s="1"/>
  <c r="I190" i="921"/>
  <c r="K190" i="921" s="1"/>
  <c r="I191" i="921"/>
  <c r="K191" i="921" s="1"/>
  <c r="E192" i="921"/>
  <c r="K192" i="921" s="1"/>
  <c r="I192" i="921"/>
  <c r="I193" i="921"/>
  <c r="K193" i="921"/>
  <c r="H194" i="921"/>
  <c r="I194" i="921"/>
  <c r="K194" i="921" s="1"/>
  <c r="I195" i="921"/>
  <c r="K195" i="921" s="1"/>
  <c r="I196" i="921"/>
  <c r="K196" i="921" s="1"/>
  <c r="I197" i="921"/>
  <c r="K197" i="921" s="1"/>
  <c r="I198" i="921"/>
  <c r="K198" i="921" s="1"/>
  <c r="P203" i="921"/>
  <c r="Q203" i="921"/>
  <c r="R203" i="921"/>
  <c r="I204" i="921"/>
  <c r="K204" i="921"/>
  <c r="N204" i="921" s="1"/>
  <c r="I205" i="921"/>
  <c r="K205" i="921" s="1"/>
  <c r="I206" i="921"/>
  <c r="K206" i="921" s="1"/>
  <c r="I207" i="921"/>
  <c r="K207" i="921"/>
  <c r="I208" i="921"/>
  <c r="K208" i="921" s="1"/>
  <c r="I209" i="921"/>
  <c r="K209" i="921" s="1"/>
  <c r="I210" i="921"/>
  <c r="K210" i="921" s="1"/>
  <c r="I211" i="921"/>
  <c r="K211" i="921"/>
  <c r="I212" i="921"/>
  <c r="K212" i="921" s="1"/>
  <c r="I213" i="921"/>
  <c r="K213" i="921" s="1"/>
  <c r="I214" i="921"/>
  <c r="K214" i="921" s="1"/>
  <c r="I215" i="921"/>
  <c r="K215" i="921"/>
  <c r="I216" i="921"/>
  <c r="K216" i="921" s="1"/>
  <c r="I217" i="921"/>
  <c r="K217" i="921" s="1"/>
  <c r="I218" i="921"/>
  <c r="K218" i="921" s="1"/>
  <c r="I219" i="921"/>
  <c r="K219" i="921"/>
  <c r="I220" i="921"/>
  <c r="K220" i="921" s="1"/>
  <c r="I221" i="921"/>
  <c r="K221" i="921" s="1"/>
  <c r="I222" i="921"/>
  <c r="K222" i="921" s="1"/>
  <c r="I223" i="921"/>
  <c r="K223" i="921"/>
  <c r="I224" i="921"/>
  <c r="K224" i="921" s="1"/>
  <c r="I225" i="921"/>
  <c r="K225" i="921" s="1"/>
  <c r="I226" i="921"/>
  <c r="K226" i="921" s="1"/>
  <c r="I227" i="921"/>
  <c r="K227" i="921"/>
  <c r="I228" i="921"/>
  <c r="K228" i="921" s="1"/>
  <c r="I229" i="921"/>
  <c r="K229" i="921"/>
  <c r="I230" i="921"/>
  <c r="K230" i="921" s="1"/>
  <c r="I231" i="921"/>
  <c r="K231" i="921"/>
  <c r="I232" i="921"/>
  <c r="K232" i="921" s="1"/>
  <c r="I233" i="921"/>
  <c r="K233" i="921"/>
  <c r="I234" i="921"/>
  <c r="K234" i="921" s="1"/>
  <c r="E235" i="921"/>
  <c r="Q205" i="921" s="1"/>
  <c r="I235" i="921"/>
  <c r="K235" i="921" s="1"/>
  <c r="I236" i="921"/>
  <c r="K236" i="921"/>
  <c r="I237" i="921"/>
  <c r="K237" i="921" s="1"/>
  <c r="I238" i="921"/>
  <c r="K238" i="921"/>
  <c r="I239" i="921"/>
  <c r="K239" i="921" s="1"/>
  <c r="I240" i="921"/>
  <c r="K240" i="921"/>
  <c r="I241" i="921"/>
  <c r="K241" i="921" s="1"/>
  <c r="I242" i="921"/>
  <c r="K242" i="921"/>
  <c r="I243" i="921"/>
  <c r="K243" i="921" s="1"/>
  <c r="I244" i="921"/>
  <c r="K244" i="921"/>
  <c r="E245" i="921"/>
  <c r="H245" i="921"/>
  <c r="I248" i="921"/>
  <c r="K248" i="921"/>
  <c r="I249" i="921"/>
  <c r="I250" i="921"/>
  <c r="K250" i="921" s="1"/>
  <c r="K251" i="921" s="1"/>
  <c r="L251" i="921" s="1"/>
  <c r="E251" i="921"/>
  <c r="H251" i="921"/>
  <c r="E252" i="921"/>
  <c r="I259" i="921"/>
  <c r="K259" i="921" s="1"/>
  <c r="I270" i="921"/>
  <c r="K270" i="921" s="1"/>
  <c r="E271" i="921"/>
  <c r="K271" i="921" s="1"/>
  <c r="I271" i="921"/>
  <c r="I272" i="921"/>
  <c r="K272" i="921"/>
  <c r="I273" i="921"/>
  <c r="K273" i="921"/>
  <c r="I274" i="921"/>
  <c r="K274" i="921"/>
  <c r="E275" i="921"/>
  <c r="K275" i="921" s="1"/>
  <c r="I275" i="921"/>
  <c r="I276" i="921"/>
  <c r="K276" i="921" s="1"/>
  <c r="I277" i="921"/>
  <c r="K277" i="921" s="1"/>
  <c r="I278" i="921"/>
  <c r="K278" i="921" s="1"/>
  <c r="I279" i="921"/>
  <c r="K279" i="921" s="1"/>
  <c r="I280" i="921"/>
  <c r="K280" i="921" s="1"/>
  <c r="I281" i="921"/>
  <c r="K281" i="921" s="1"/>
  <c r="I282" i="921"/>
  <c r="K282" i="921" s="1"/>
  <c r="I283" i="921"/>
  <c r="K283" i="921" s="1"/>
  <c r="I284" i="921"/>
  <c r="K284" i="921" s="1"/>
  <c r="I285" i="921"/>
  <c r="K285" i="921" s="1"/>
  <c r="I286" i="921"/>
  <c r="K286" i="921" s="1"/>
  <c r="I287" i="921"/>
  <c r="K287" i="921" s="1"/>
  <c r="I288" i="921"/>
  <c r="I289" i="921"/>
  <c r="I290" i="921"/>
  <c r="K290" i="921" s="1"/>
  <c r="I293" i="921"/>
  <c r="K293" i="921" s="1"/>
  <c r="I294" i="921"/>
  <c r="K294" i="921" s="1"/>
  <c r="I295" i="921"/>
  <c r="K295" i="921" s="1"/>
  <c r="E296" i="921"/>
  <c r="H296" i="921"/>
  <c r="I301" i="921"/>
  <c r="K301" i="921" s="1"/>
  <c r="I302" i="921"/>
  <c r="K302" i="921" s="1"/>
  <c r="I303" i="921"/>
  <c r="K303" i="921" s="1"/>
  <c r="K296" i="921" l="1"/>
  <c r="L296" i="921" s="1"/>
  <c r="K245" i="921"/>
  <c r="N205" i="921"/>
  <c r="N206" i="921" s="1"/>
  <c r="N207" i="921" s="1"/>
  <c r="N208" i="921" s="1"/>
  <c r="N209" i="921" s="1"/>
  <c r="N210" i="921" s="1"/>
  <c r="N211" i="921" s="1"/>
  <c r="N212" i="921" s="1"/>
  <c r="N213" i="921" s="1"/>
  <c r="N214" i="921" s="1"/>
  <c r="N215" i="921" s="1"/>
  <c r="N216" i="921" s="1"/>
  <c r="N217" i="921" s="1"/>
  <c r="N218" i="921" s="1"/>
  <c r="N219" i="921" s="1"/>
  <c r="N220" i="921" s="1"/>
  <c r="N221" i="921" s="1"/>
  <c r="N222" i="921" s="1"/>
  <c r="N223" i="921" s="1"/>
  <c r="N224" i="921" s="1"/>
  <c r="N225" i="921" s="1"/>
  <c r="N226" i="921" s="1"/>
  <c r="N227" i="921" s="1"/>
  <c r="N228" i="921" s="1"/>
  <c r="N229" i="921" s="1"/>
  <c r="N230" i="921" s="1"/>
  <c r="N231" i="921" s="1"/>
  <c r="N232" i="921" s="1"/>
  <c r="N233" i="921" s="1"/>
  <c r="N234" i="921" s="1"/>
  <c r="N235" i="921" s="1"/>
  <c r="N236" i="921" s="1"/>
  <c r="N237" i="921" s="1"/>
  <c r="N238" i="921" s="1"/>
  <c r="N239" i="921" s="1"/>
  <c r="N240" i="921" s="1"/>
  <c r="N241" i="921" s="1"/>
  <c r="N242" i="921" s="1"/>
  <c r="N243" i="921" s="1"/>
  <c r="H252" i="921"/>
  <c r="P205" i="921" s="1"/>
  <c r="K111" i="921"/>
  <c r="K114" i="921" s="1"/>
  <c r="L245" i="921" l="1"/>
  <c r="K252" i="921"/>
  <c r="L252" i="921" l="1"/>
  <c r="R205" i="921"/>
  <c r="Q54" i="916" l="1"/>
  <c r="Q53" i="916"/>
  <c r="P52" i="916"/>
  <c r="O52" i="916"/>
  <c r="N52" i="916"/>
  <c r="M52" i="916"/>
  <c r="Q52" i="916" s="1"/>
  <c r="Q51" i="916"/>
  <c r="P51" i="916"/>
  <c r="Q50" i="916"/>
  <c r="Q49" i="916"/>
  <c r="P49" i="916"/>
  <c r="O49" i="916"/>
  <c r="N49" i="916"/>
  <c r="M49" i="916"/>
  <c r="Q48" i="916"/>
  <c r="Q47" i="916"/>
  <c r="Q46" i="916"/>
  <c r="P46" i="916"/>
  <c r="O46" i="916"/>
  <c r="N46" i="916"/>
  <c r="M46" i="916"/>
  <c r="Q45" i="916"/>
  <c r="Q44" i="916"/>
  <c r="Q43" i="916"/>
  <c r="O43" i="916"/>
  <c r="N43" i="916"/>
  <c r="M43" i="916"/>
  <c r="Q42" i="916"/>
  <c r="G42" i="916"/>
  <c r="Q41" i="916"/>
  <c r="Q40" i="916"/>
  <c r="O40" i="916"/>
  <c r="N40" i="916"/>
  <c r="M40" i="916"/>
  <c r="G40" i="916"/>
  <c r="Q39" i="916"/>
  <c r="G39" i="916"/>
  <c r="Q38" i="916"/>
  <c r="G38" i="916"/>
  <c r="Q37" i="916"/>
  <c r="O37" i="916"/>
  <c r="N37" i="916"/>
  <c r="M37" i="916"/>
  <c r="G37" i="916"/>
  <c r="Q36" i="916"/>
  <c r="G36" i="916"/>
  <c r="Q35" i="916"/>
  <c r="G35" i="916"/>
  <c r="Q34" i="916"/>
  <c r="O34" i="916"/>
  <c r="N34" i="916"/>
  <c r="M34" i="916"/>
  <c r="G34" i="916"/>
  <c r="Q33" i="916"/>
  <c r="O33" i="916"/>
  <c r="G33" i="916"/>
  <c r="Q32" i="916"/>
  <c r="O32" i="916"/>
  <c r="G32" i="916"/>
  <c r="Q31" i="916"/>
  <c r="P31" i="916"/>
  <c r="O31" i="916"/>
  <c r="N31" i="916"/>
  <c r="M31" i="916"/>
  <c r="G31" i="916"/>
  <c r="Q30" i="916"/>
  <c r="O30" i="916"/>
  <c r="N30" i="916"/>
  <c r="M30" i="916"/>
  <c r="G30" i="916"/>
  <c r="Q29" i="916"/>
  <c r="O29" i="916"/>
  <c r="N29" i="916"/>
  <c r="G29" i="916"/>
  <c r="P28" i="916"/>
  <c r="O28" i="916"/>
  <c r="N28" i="916"/>
  <c r="M28" i="916"/>
  <c r="Q28" i="916" s="1"/>
  <c r="G28" i="916"/>
  <c r="Q27" i="916"/>
  <c r="G27" i="916"/>
  <c r="Q26" i="916"/>
  <c r="G26" i="916"/>
  <c r="P25" i="916"/>
  <c r="O25" i="916"/>
  <c r="N25" i="916"/>
  <c r="M25" i="916"/>
  <c r="Q25" i="916" s="1"/>
  <c r="G25" i="916"/>
  <c r="Q24" i="916"/>
  <c r="G24" i="916"/>
  <c r="Q23" i="916"/>
  <c r="G23" i="916"/>
  <c r="Q22" i="916"/>
  <c r="P22" i="916"/>
  <c r="O22" i="916"/>
  <c r="N22" i="916"/>
  <c r="M22" i="916"/>
  <c r="G22" i="916"/>
  <c r="P21" i="916"/>
  <c r="O21" i="916"/>
  <c r="N21" i="916"/>
  <c r="Q21" i="916" s="1"/>
  <c r="M21" i="916"/>
  <c r="G21" i="916"/>
  <c r="P20" i="916"/>
  <c r="O20" i="916"/>
  <c r="N20" i="916"/>
  <c r="Q20" i="916" s="1"/>
  <c r="G20" i="916"/>
  <c r="Q19" i="916"/>
  <c r="P19" i="916"/>
  <c r="O19" i="916"/>
  <c r="N19" i="916"/>
  <c r="M19" i="916"/>
  <c r="G19" i="916"/>
  <c r="Q18" i="916"/>
  <c r="G18" i="916"/>
  <c r="Q17" i="916"/>
  <c r="G17" i="916"/>
  <c r="Q16" i="916"/>
  <c r="P16" i="916"/>
  <c r="O16" i="916"/>
  <c r="N16" i="916"/>
  <c r="M16" i="916"/>
  <c r="G16" i="916"/>
  <c r="Q15" i="916"/>
  <c r="G15" i="916"/>
  <c r="Q14" i="916"/>
  <c r="G14" i="916"/>
  <c r="Q13" i="916"/>
  <c r="P13" i="916"/>
  <c r="O13" i="916"/>
  <c r="N13" i="916"/>
  <c r="M13" i="916"/>
  <c r="G13" i="916"/>
  <c r="Q12" i="916"/>
  <c r="P12" i="916"/>
  <c r="N12" i="916"/>
  <c r="M12" i="916"/>
  <c r="G12" i="916"/>
  <c r="E12" i="916"/>
  <c r="D12" i="916"/>
  <c r="Q11" i="916"/>
  <c r="P11" i="916"/>
  <c r="N11" i="916"/>
  <c r="M11" i="916"/>
  <c r="G11" i="916"/>
  <c r="E11" i="916"/>
  <c r="D11" i="916"/>
  <c r="Q10" i="916"/>
  <c r="G10" i="916"/>
  <c r="F293" i="316" l="1"/>
  <c r="J293" i="316" l="1"/>
  <c r="E174" i="316"/>
  <c r="G161" i="316" s="1"/>
  <c r="F220" i="316"/>
  <c r="J220" i="316" s="1"/>
  <c r="E273" i="316"/>
  <c r="I273" i="316" s="1"/>
  <c r="G166" i="316"/>
  <c r="J306" i="316"/>
  <c r="E296" i="316"/>
  <c r="C296" i="316"/>
  <c r="D276" i="316"/>
  <c r="B276" i="316"/>
  <c r="J258" i="316"/>
  <c r="E223" i="316"/>
  <c r="C223" i="316"/>
  <c r="D177" i="316"/>
  <c r="B177" i="316"/>
  <c r="K168" i="316"/>
  <c r="E168" i="316"/>
  <c r="G296" i="316"/>
  <c r="H166" i="316"/>
  <c r="K165" i="316"/>
  <c r="H165" i="316"/>
  <c r="G165" i="316"/>
  <c r="K164" i="316"/>
  <c r="F276" i="316" s="1"/>
  <c r="H164" i="316"/>
  <c r="K163" i="316"/>
  <c r="G261" i="316" s="1"/>
  <c r="H261" i="316" s="1"/>
  <c r="H163" i="316"/>
  <c r="G163" i="316"/>
  <c r="K162" i="316"/>
  <c r="G223" i="316" s="1"/>
  <c r="H162" i="316"/>
  <c r="K161" i="316"/>
  <c r="F177" i="316" s="1"/>
  <c r="H161" i="316"/>
  <c r="H168" i="316" l="1"/>
  <c r="G162" i="316"/>
  <c r="I174" i="316"/>
  <c r="G164" i="316"/>
  <c r="G168" i="316" l="1"/>
</calcChain>
</file>

<file path=xl/sharedStrings.xml><?xml version="1.0" encoding="utf-8"?>
<sst xmlns="http://schemas.openxmlformats.org/spreadsheetml/2006/main" count="2827" uniqueCount="1328">
  <si>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</si>
  <si>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</si>
  <si>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</si>
  <si>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</si>
  <si>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</si>
  <si>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</si>
  <si>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</si>
  <si>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</si>
  <si>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</si>
  <si>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</si>
  <si>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</si>
  <si>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</si>
  <si>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</si>
  <si>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</si>
  <si>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</si>
  <si>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</si>
  <si>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</si>
  <si>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</si>
  <si>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</si>
  <si>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</si>
  <si>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</si>
  <si>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</si>
  <si>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</si>
  <si>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</si>
  <si>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</si>
  <si>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</si>
  <si>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</si>
  <si>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</si>
  <si>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</si>
  <si>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</si>
  <si>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</si>
  <si>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</si>
  <si>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</si>
  <si>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</si>
  <si>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</si>
  <si>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</si>
  <si>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</si>
  <si>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</si>
  <si>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</si>
  <si>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</si>
  <si>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</si>
  <si>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</si>
  <si>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</si>
  <si>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</si>
  <si>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</si>
  <si>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</si>
  <si>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</si>
  <si>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</si>
  <si>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</si>
  <si>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</si>
  <si>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</si>
  <si>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</si>
  <si>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</si>
  <si>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</si>
  <si>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</si>
  <si>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</si>
  <si>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</si>
  <si>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</si>
  <si>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</si>
  <si>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</si>
  <si>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</si>
  <si>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</si>
  <si>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</si>
  <si>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</si>
  <si>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</si>
  <si>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</si>
  <si>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</si>
  <si>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</si>
  <si>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</si>
  <si>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</si>
  <si>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</si>
  <si>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</si>
  <si>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</si>
  <si>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</si>
  <si>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</si>
  <si>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</si>
  <si>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</si>
  <si>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</si>
  <si>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</si>
  <si>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</si>
  <si>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</si>
  <si>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</si>
  <si>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</si>
  <si>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</si>
  <si>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</si>
  <si>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</si>
  <si>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</si>
  <si>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</si>
  <si>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</si>
  <si>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</si>
  <si>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</si>
  <si>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</si>
  <si>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</si>
  <si>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</si>
  <si>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</si>
  <si>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</si>
  <si>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</si>
  <si>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</si>
  <si>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</si>
  <si>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</si>
  <si>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</si>
  <si>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</si>
  <si>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</si>
  <si>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</si>
  <si>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</si>
  <si>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</si>
  <si>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</si>
  <si>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</si>
  <si>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</si>
  <si>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</si>
  <si>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</si>
  <si>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</si>
  <si>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</si>
  <si>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</si>
  <si>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</si>
  <si>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</si>
  <si>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</si>
  <si>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</si>
  <si>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</si>
  <si>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</si>
  <si>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</si>
  <si>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</si>
  <si>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</si>
  <si>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</si>
  <si>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</si>
  <si>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</si>
  <si>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</si>
  <si>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</si>
  <si>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</si>
  <si>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</si>
  <si>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</si>
  <si>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</si>
  <si>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</si>
  <si>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</si>
  <si>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</si>
  <si>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</si>
  <si>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</si>
  <si>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</si>
  <si>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</si>
  <si>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</si>
  <si>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</si>
  <si>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</si>
  <si>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</si>
  <si>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</si>
  <si>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</si>
  <si>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</si>
  <si>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</si>
  <si>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</si>
  <si>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</si>
  <si>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</si>
  <si>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</si>
  <si>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</si>
  <si>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</si>
  <si>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</si>
  <si>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</si>
  <si>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</si>
  <si>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</si>
  <si>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</si>
  <si>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</si>
  <si>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</si>
  <si>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</si>
  <si>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</si>
  <si>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</si>
  <si>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</si>
  <si>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</si>
  <si>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</si>
  <si>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</si>
  <si>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</si>
  <si>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</si>
  <si>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</si>
  <si>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</si>
  <si>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</si>
  <si>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</si>
  <si>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</si>
  <si>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</si>
  <si>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</si>
  <si>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</si>
  <si>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</si>
  <si>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</si>
  <si>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</si>
  <si>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</si>
  <si>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</si>
  <si>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</si>
  <si>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</si>
  <si>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</si>
  <si>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</si>
  <si>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</si>
  <si>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</si>
  <si>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</si>
  <si>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</si>
  <si>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</si>
  <si>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</si>
  <si>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</si>
  <si>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</si>
  <si>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</si>
  <si>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</si>
  <si>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</si>
  <si>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</si>
  <si>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</si>
  <si>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</si>
  <si>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</si>
  <si>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</si>
  <si>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</si>
  <si>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</si>
  <si>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</si>
  <si>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</si>
  <si>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</si>
  <si>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</si>
  <si>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</si>
  <si>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</si>
  <si>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</si>
  <si>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</si>
  <si>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</si>
  <si>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</si>
  <si>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</si>
  <si>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</si>
  <si>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</si>
  <si>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</si>
  <si>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</si>
  <si>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</si>
  <si>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</si>
  <si>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</si>
  <si>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</si>
  <si>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</si>
  <si>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</si>
  <si>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</si>
  <si>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</si>
  <si>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</si>
  <si>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</si>
  <si>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</si>
  <si>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</si>
  <si>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</si>
  <si>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</si>
  <si>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</si>
  <si>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</si>
  <si>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</si>
  <si>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</si>
  <si>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</si>
  <si>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</si>
  <si>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</si>
  <si>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</si>
  <si>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</si>
  <si>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</si>
  <si>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</si>
  <si>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</si>
  <si>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</si>
  <si>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</si>
  <si>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</si>
  <si>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</si>
  <si>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</si>
  <si>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</si>
  <si>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</si>
  <si>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</si>
  <si>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</si>
  <si>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</si>
  <si>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</si>
  <si>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</si>
  <si>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</si>
  <si>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</si>
  <si>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</si>
  <si>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</si>
  <si>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</si>
  <si>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</si>
  <si>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</si>
  <si>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</si>
  <si>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</si>
  <si>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</si>
  <si>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</si>
  <si>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</si>
  <si>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</si>
  <si>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</si>
  <si>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</si>
  <si>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</si>
  <si>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</si>
  <si>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</si>
  <si>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</si>
  <si>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</si>
  <si>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</si>
  <si>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</si>
  <si>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</si>
  <si>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</si>
  <si>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</si>
  <si>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</si>
  <si>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</si>
  <si>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</si>
  <si>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</si>
  <si>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</si>
  <si>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</si>
  <si>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</si>
  <si>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</si>
  <si>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</si>
  <si>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</si>
  <si>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</si>
  <si>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</si>
  <si>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</si>
  <si>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</si>
  <si>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</si>
  <si>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</si>
  <si>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</si>
  <si>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</si>
  <si>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</si>
  <si>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</si>
  <si>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</si>
  <si>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</si>
  <si>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</si>
  <si>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</si>
  <si>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</si>
  <si>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</si>
  <si>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</si>
  <si>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</si>
  <si>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</si>
  <si>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</si>
  <si>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</si>
  <si>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</si>
  <si>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</si>
  <si>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</si>
  <si>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</si>
  <si>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</si>
  <si>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</si>
  <si>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</si>
  <si>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</si>
  <si>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</si>
  <si>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</si>
  <si>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</si>
  <si>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</si>
  <si>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</si>
  <si>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</si>
  <si>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</si>
  <si>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</si>
  <si>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</si>
  <si>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</si>
  <si>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</si>
  <si>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</si>
  <si>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</si>
  <si>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</si>
  <si>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</si>
  <si>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</si>
  <si>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</si>
  <si>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</si>
  <si>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</si>
  <si>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</si>
  <si>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</si>
  <si>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</si>
  <si>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</si>
  <si>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</si>
  <si>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</si>
  <si>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</si>
  <si>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</si>
  <si>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</si>
  <si>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</si>
  <si>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</si>
  <si>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</si>
  <si>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</si>
  <si>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</si>
  <si>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</si>
  <si>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</si>
  <si>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</si>
  <si>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</si>
  <si>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</si>
  <si>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</si>
  <si>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</si>
  <si>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</si>
  <si>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</si>
  <si>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</si>
  <si>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</si>
  <si>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</si>
  <si>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</si>
  <si>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</si>
  <si>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</si>
  <si>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</si>
  <si>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</si>
  <si>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</si>
  <si>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</si>
  <si>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</si>
  <si>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</si>
  <si>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</si>
  <si>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</si>
  <si>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</si>
  <si>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</si>
  <si>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</si>
  <si>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</si>
  <si>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</si>
  <si>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</si>
  <si>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</si>
  <si>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</si>
  <si>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</si>
  <si>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</si>
  <si>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</si>
  <si>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</si>
  <si>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</si>
  <si>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</si>
  <si>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</si>
  <si>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</si>
  <si>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</si>
  <si>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</si>
  <si>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</si>
  <si>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</si>
  <si>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</si>
  <si>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</si>
  <si>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</si>
  <si>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</si>
  <si>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</si>
  <si>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</si>
  <si>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</si>
  <si>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</si>
  <si>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</si>
  <si>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</si>
  <si>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</si>
  <si>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</si>
  <si>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</si>
  <si>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</si>
  <si>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</si>
  <si>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</si>
  <si>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</si>
  <si>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</si>
  <si>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</si>
  <si>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</si>
  <si>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</si>
  <si>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</si>
  <si>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</si>
  <si>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</si>
  <si>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</si>
  <si>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</si>
  <si>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</si>
  <si>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</si>
  <si>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</si>
  <si>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</si>
  <si>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</si>
  <si>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</si>
  <si>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</si>
  <si>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</si>
  <si>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</si>
  <si>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</si>
  <si>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</si>
  <si>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</si>
  <si>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</si>
  <si>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</si>
  <si>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</si>
  <si>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</si>
  <si>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</si>
  <si>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</si>
  <si>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</si>
  <si>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</si>
  <si>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</si>
  <si>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</si>
  <si>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</si>
  <si>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</si>
  <si>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</si>
  <si>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</si>
  <si>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</si>
  <si>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</si>
  <si>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</si>
  <si>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</si>
  <si>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</si>
  <si>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</si>
  <si>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</si>
  <si>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</si>
  <si>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</si>
  <si>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</si>
  <si>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</si>
  <si>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</si>
  <si>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</si>
  <si>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</si>
  <si>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</si>
  <si>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</si>
  <si>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</si>
  <si>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</si>
  <si>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</si>
  <si>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</si>
  <si>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</si>
  <si>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</si>
  <si>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</si>
  <si>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</si>
  <si>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</si>
  <si>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</si>
  <si>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</si>
  <si>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</si>
  <si>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</si>
  <si>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</si>
  <si>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</si>
  <si>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</si>
  <si>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</si>
  <si>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</si>
  <si>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</si>
  <si>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</si>
  <si>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</si>
  <si>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</si>
  <si>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</si>
  <si>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</si>
  <si>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</si>
  <si>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</si>
  <si>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</si>
  <si>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</si>
  <si>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</si>
  <si>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</si>
  <si>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</si>
  <si>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</si>
  <si>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</si>
  <si>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</si>
  <si>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</si>
  <si>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</si>
  <si>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</si>
  <si>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</si>
  <si>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</si>
  <si>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</si>
  <si>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</si>
  <si>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</si>
  <si>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</si>
  <si>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</si>
  <si>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</si>
  <si>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</si>
  <si>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</si>
  <si>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</si>
  <si>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</si>
  <si>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</si>
  <si>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</si>
  <si>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</si>
  <si>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</si>
  <si>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</si>
  <si>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</si>
  <si>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</si>
  <si>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</si>
  <si>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</si>
  <si>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</si>
  <si>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</si>
  <si>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</si>
  <si>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</si>
  <si>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</si>
  <si>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</si>
  <si>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</si>
  <si>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</si>
  <si>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</si>
  <si>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</si>
  <si>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</si>
  <si>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</si>
  <si>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</si>
  <si>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</si>
  <si>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</si>
  <si>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</si>
  <si>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</si>
  <si>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</si>
  <si>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</si>
  <si>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</si>
  <si>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</si>
  <si>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</si>
  <si>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</si>
  <si>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</si>
  <si>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</si>
  <si>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</si>
  <si>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</si>
  <si>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</si>
  <si>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</si>
  <si>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</si>
  <si>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</si>
  <si>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</si>
  <si>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</si>
  <si>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</si>
  <si>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</si>
  <si>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</si>
  <si>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</si>
  <si>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</si>
  <si>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</si>
  <si>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</si>
  <si>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</si>
  <si>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</si>
  <si>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</si>
  <si>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</si>
  <si>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</si>
  <si>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</si>
  <si>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</si>
  <si>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</si>
  <si>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</si>
  <si>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</si>
  <si>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</si>
  <si>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</si>
  <si>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</si>
  <si>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</si>
  <si>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</si>
  <si>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</si>
  <si>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</si>
  <si>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</si>
  <si>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</si>
  <si>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</si>
  <si>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</si>
  <si>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</si>
  <si>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</si>
  <si>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</si>
  <si>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</si>
  <si>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</si>
  <si>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</si>
  <si>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</si>
  <si>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</si>
  <si>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</si>
  <si>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</si>
  <si>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</si>
  <si>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</si>
  <si>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</si>
  <si>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</si>
  <si>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</si>
  <si>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</si>
  <si>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</si>
  <si>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</si>
  <si>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</si>
  <si>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</si>
  <si>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</si>
  <si>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</si>
  <si>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</si>
  <si>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</si>
  <si>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</si>
  <si>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</si>
  <si>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</si>
  <si>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</si>
  <si>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</si>
  <si>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</si>
  <si>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</si>
  <si>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</si>
  <si>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</si>
  <si>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</si>
  <si>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PK 22+430/480 CI</t>
  </si>
  <si>
    <t>Puente PK 0+930 UF 1. Acabados de defensas tipo New Jersey, ambos costados.</t>
  </si>
  <si>
    <t>,</t>
  </si>
  <si>
    <t>PK 5+720</t>
  </si>
  <si>
    <t xml:space="preserve">PK 14+700 </t>
  </si>
  <si>
    <t>PK 18+000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</si>
  <si>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</si>
  <si>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</si>
  <si>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</si>
  <si>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</si>
  <si>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</si>
  <si>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</si>
  <si>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</si>
  <si>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</si>
  <si>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</si>
  <si>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</si>
  <si>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</si>
  <si>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</si>
  <si>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</si>
  <si>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</si>
  <si>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</si>
  <si>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</si>
  <si>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</si>
  <si>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</si>
  <si>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</si>
  <si>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</si>
  <si>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</si>
  <si>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</si>
  <si>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</si>
  <si>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</si>
  <si>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</si>
  <si>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PK 0+480</t>
  </si>
  <si>
    <t>SEGURIDAD VIAL</t>
  </si>
  <si>
    <t>PK 0+950</t>
  </si>
  <si>
    <t>Aplicación de capa asfáltica - Drenajes</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</si>
  <si>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</si>
  <si>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</si>
  <si>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</si>
  <si>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</si>
  <si>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</si>
  <si>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</si>
  <si>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</si>
  <si>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</si>
  <si>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</si>
  <si>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</si>
  <si>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</si>
  <si>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</si>
  <si>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</si>
  <si>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</si>
  <si>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</si>
  <si>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</si>
  <si>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</si>
  <si>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</si>
  <si>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</si>
  <si>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</si>
  <si>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</si>
  <si>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</si>
  <si>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</si>
  <si>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</si>
  <si>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</si>
  <si>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</si>
  <si>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</si>
  <si>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</si>
  <si>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</si>
  <si>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</si>
  <si>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</si>
  <si>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</si>
  <si>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</si>
  <si>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</si>
  <si>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</si>
  <si>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</si>
  <si>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</si>
  <si>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</si>
  <si>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</si>
  <si>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</si>
  <si>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</si>
  <si>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</si>
  <si>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</si>
  <si>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</si>
  <si>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</si>
  <si>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</si>
  <si>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</si>
  <si>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</si>
  <si>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</si>
  <si>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</si>
  <si>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</si>
  <si>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</si>
  <si>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</si>
  <si>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</si>
  <si>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</si>
  <si>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</si>
  <si>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</si>
  <si>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</si>
  <si>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</si>
  <si>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</si>
  <si>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</si>
  <si>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</si>
  <si>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</si>
  <si>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</si>
  <si>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</si>
  <si>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</si>
  <si>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</si>
  <si>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</si>
  <si>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</si>
  <si>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</si>
  <si>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</si>
  <si>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</si>
  <si>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</si>
  <si>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</si>
  <si>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</si>
  <si>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</si>
  <si>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</si>
  <si>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</si>
  <si>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</si>
  <si>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</si>
  <si>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</si>
  <si>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</si>
  <si>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</si>
  <si>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</si>
  <si>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</si>
  <si>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</si>
  <si>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</si>
  <si>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</si>
  <si>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</si>
  <si>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</si>
  <si>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</si>
  <si>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</si>
  <si>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</si>
  <si>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</si>
  <si>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</si>
  <si>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</si>
  <si>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</si>
  <si>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</si>
  <si>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</si>
  <si>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</si>
  <si>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</si>
  <si>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</si>
  <si>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</si>
  <si>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</si>
  <si>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</si>
  <si>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</si>
  <si>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</si>
  <si>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 xml:space="preserve">Seguimiento semanal  PQRS del proyecto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</si>
  <si>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</si>
  <si>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</si>
  <si>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</si>
  <si>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</si>
  <si>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</si>
  <si>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</si>
  <si>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</si>
  <si>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</si>
  <si>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</si>
  <si>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</si>
  <si>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</si>
  <si>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</si>
  <si>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</si>
  <si>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</si>
  <si>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</si>
  <si>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</si>
  <si>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</si>
  <si>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</si>
  <si>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</si>
  <si>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</si>
  <si>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</si>
  <si>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</si>
  <si>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</si>
  <si>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</si>
  <si>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</si>
  <si>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</si>
  <si>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</si>
  <si>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</si>
  <si>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</si>
  <si>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</si>
  <si>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</si>
  <si>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</si>
  <si>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</si>
  <si>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</si>
  <si>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</si>
  <si>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</si>
  <si>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</si>
  <si>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</si>
  <si>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</si>
  <si>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</si>
  <si>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</si>
  <si>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</si>
  <si>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</si>
  <si>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</si>
  <si>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</si>
  <si>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</si>
  <si>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</si>
  <si>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</si>
  <si>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</si>
  <si>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</si>
  <si>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</si>
  <si>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</si>
  <si>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</si>
  <si>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</si>
  <si>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</si>
  <si>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</si>
  <si>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</si>
  <si>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</si>
  <si>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</si>
  <si>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</si>
  <si>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</si>
  <si>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</si>
  <si>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</si>
  <si>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</si>
  <si>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</si>
  <si>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</si>
  <si>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</si>
  <si>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</si>
  <si>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</si>
  <si>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</si>
  <si>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</si>
  <si>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</si>
  <si>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</si>
  <si>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</si>
  <si>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</si>
  <si>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</si>
  <si>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</si>
  <si>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</si>
  <si>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</si>
  <si>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</si>
  <si>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</si>
  <si>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</si>
  <si>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</si>
  <si>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</si>
  <si>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</si>
  <si>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</si>
  <si>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</si>
  <si>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</si>
  <si>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</si>
  <si>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</si>
  <si>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</si>
  <si>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</si>
  <si>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</si>
  <si>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</si>
  <si>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</si>
  <si>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</si>
  <si>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</si>
  <si>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</si>
  <si>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</si>
  <si>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</si>
  <si>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</si>
  <si>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</si>
  <si>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</si>
  <si>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</si>
  <si>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</si>
  <si>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</si>
  <si>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</si>
  <si>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</si>
  <si>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</si>
  <si>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</si>
  <si>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</si>
  <si>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</si>
  <si>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</si>
  <si>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</si>
  <si>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</si>
  <si>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</si>
  <si>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</si>
  <si>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</si>
  <si>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</si>
  <si>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</si>
  <si>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</si>
  <si>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</si>
  <si>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</si>
  <si>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</si>
  <si>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</si>
  <si>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</si>
  <si>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</si>
  <si>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</si>
  <si>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</si>
  <si>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</si>
  <si>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</si>
  <si>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</si>
  <si>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</si>
  <si>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</si>
  <si>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</si>
  <si>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</si>
  <si>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</si>
  <si>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</si>
  <si>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</si>
  <si>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</si>
  <si>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</si>
  <si>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</si>
  <si>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</si>
  <si>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</si>
  <si>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</si>
  <si>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</si>
  <si>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</si>
  <si>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</si>
  <si>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</si>
  <si>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</si>
  <si>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El trayecto se tiene con transito provisional para los equipos y vehículos de la Concesión.</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</si>
  <si>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</si>
  <si>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</si>
  <si>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</si>
  <si>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</si>
  <si>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t>Lugar: Oficina de Atención al Usuario, Seguimiento PQRS del proyecto.</t>
  </si>
  <si>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Frente Inactivo.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</si>
  <si>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</si>
  <si>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</si>
  <si>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</si>
  <si>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</si>
  <si>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Puente PK 33+100 UF 2.1-  TRAMO 2--VIGAS. Vista panorámica de PK mayores a menores. Inactivo</t>
  </si>
  <si>
    <t>Puente PK 33+100 UF 2.1 TRAMO2 - VIGAS-  PILA 4-PILA 5. Instalación de prelosas tipo A y B, Lado Santa Fe. Inactivo</t>
  </si>
  <si>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</si>
  <si>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</si>
  <si>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</si>
  <si>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</si>
  <si>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</si>
  <si>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</si>
  <si>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</si>
  <si>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</si>
  <si>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</si>
  <si>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</si>
  <si>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</si>
  <si>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Corte mecánico con CAT - prolongación tramo</t>
  </si>
  <si>
    <t>PK 22+232 CI</t>
  </si>
  <si>
    <t>Box culvert # 099</t>
  </si>
  <si>
    <t>Drenajes + Paisajismo - Sitio Piedras Verdes</t>
  </si>
  <si>
    <t>Programa 8. Cultura Vial</t>
  </si>
  <si>
    <t>ALCANCE AL OFICIO D001859 SOLICITUD DE AMPLIACION PLAZO DE PRESENTACION DISEÑOS EDIFICACIONES CCO</t>
  </si>
  <si>
    <t>D-02-01-20200824-002518</t>
  </si>
  <si>
    <t>PK 21+900</t>
  </si>
  <si>
    <t>Fresado de carpeta asfáltica y/o demolición, sobre vía existente + ODTs en tubería</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</si>
  <si>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t>
  </si>
  <si>
    <t>Cortes y excavaciones mecánicas + descapotes. Alargue de Box # 119 y dos ODTs # 117 y 118</t>
  </si>
  <si>
    <t>Puente PK 23+860 MARCO SOPETRAN UF 2.1- New Jersey terminados ambos costados. Faltan losas de aproximación.</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</si>
  <si>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</si>
  <si>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</si>
  <si>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</si>
  <si>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Galerías de Conexión Peatonal Nos 2, 3, 4 y 5  y Galería de Conexión Vehicular No  2.</t>
    </r>
  </si>
  <si>
    <t xml:space="preserve">Acopio de material de rezaga, portal Santafe. </t>
  </si>
  <si>
    <t>Retorno #2 - Paisajismo</t>
  </si>
  <si>
    <t>PK 31+000/600 CI</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</si>
  <si>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</si>
  <si>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Pendiente construcción de losas de aproximación.</t>
    </r>
  </si>
  <si>
    <t>Puente PK 7+000 UF 1-  Vista panorámica de tablero desde PK menores a mayores.</t>
  </si>
  <si>
    <t>Puente PK 7+000 UF 1-  Vista panorámica de tablero desde PK mayores a menores.</t>
  </si>
  <si>
    <t>Puente PK21+700 UF2.1.Frente Inactivo.</t>
  </si>
  <si>
    <t>Puente PK21+700 UF2.1.  Frente Inactivo.</t>
  </si>
  <si>
    <t>FECHA  APROBACIÓN</t>
  </si>
  <si>
    <t>Descripción</t>
  </si>
  <si>
    <t>UF 1</t>
  </si>
  <si>
    <t>UF 2</t>
  </si>
  <si>
    <t>UF 3</t>
  </si>
  <si>
    <t>UF 4</t>
  </si>
  <si>
    <t>Ficha Social No Objetada</t>
  </si>
  <si>
    <t>Ficha Social Objetada</t>
  </si>
  <si>
    <t>No Aplica Compensación</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</si>
  <si>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</si>
  <si>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PK 8+080</t>
  </si>
  <si>
    <t>Mejoramiento - CI</t>
  </si>
  <si>
    <t xml:space="preserve">Inactivo
Después de haberse deslizado y colapsado el corte del talud en el pasado mes de enero; a mediados del mes de julio, se hace de forma intermitente el retiro de material caído y que obstaculiza los trabajos de acceso sobre el estribo # 2 del nuevo puente de la Rochela. </t>
  </si>
  <si>
    <t>Box culvert # 067 + Cortes / Llenos / Curado de granulares /Mezcla asfáltica -  CD</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</si>
  <si>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t>
  </si>
  <si>
    <t xml:space="preserve">Las plantas concreteras del PK 13 y del PK 1+200 harán la fabricación de: concretos lanzados, concretos estructurales, morteros de inyección y los concretos simples; según los requerimientos de cada uno de los frentes activos que los requieran.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</si>
  <si>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turcas en cada uno de los anclajes. En los trabajos se trabaja con personal suspendido. Sector Tierra Mítica.</t>
  </si>
  <si>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</si>
  <si>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</si>
  <si>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t>Ampliación Puente 5  La Causala UF1</t>
  </si>
  <si>
    <t>Ampliación Puente 11  La Roncha UF1</t>
  </si>
  <si>
    <t>2.1, 1, 3</t>
  </si>
  <si>
    <t>ÉPSILON4G</t>
  </si>
  <si>
    <t>1,2.1,3</t>
  </si>
  <si>
    <t>La Interventoría en su respuesta al Concesionario, le informa que no ha determinado la aceptación del EER, y además menciona que a la fecha, la ANI tampoco se ha pronunciado respecto si acepta o no la ocurrencia del Evento Eximente de Responsabilidad. 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</si>
  <si>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Se realizó verificación, observación y aprobación de cada uno de los datos que se ingresaron a la plataforma Olympus por parte del Concesionario.</t>
  </si>
  <si>
    <t xml:space="preserve">UF 1 - PR 39+900 CONTROL VEHICULAR PARE Y SIGA. </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</si>
  <si>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voladizos1 y 2. Se instala acero de refuerzo y ductos.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</si>
  <si>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</si>
  <si>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</si>
  <si>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r>
      <rPr>
        <b/>
        <sz val="11"/>
        <color theme="1"/>
        <rFont val="Arial"/>
        <family val="2"/>
      </rPr>
      <t>AMPLIACIÓN PUENTE N°11 QUEBRADA LA RONCHA . PK7+960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el vano 1 .  Se realizan cortes longitudinales y transverzales vano 2.</t>
    </r>
  </si>
  <si>
    <t>Puente PK 6+240 UF 1-   PILA 1. Instalación acero de refuerzo Dado.</t>
  </si>
  <si>
    <t>Puente PK 6+900 UF 1-  Vista panorámica desde PK mayores hacia menores.</t>
  </si>
  <si>
    <t>Aplicación de capa asfáltica - CI</t>
  </si>
  <si>
    <t>La plataforma de la segunda calzada ya cuenta con la capa intermedia asfáltica tipo MSC-25. Se utilizo para ello un tren o equipo de pavimentación Dynapac. Se han colocado tramos con defensas metálicas tipo bionda. El tramo se tiene para el transito provisional de los vehículos y equipos de la Concesión</t>
  </si>
  <si>
    <t>PK 3+400</t>
  </si>
  <si>
    <t>Construcción de muro en TA o # 011.</t>
  </si>
  <si>
    <t>Muro # 037 - TA, Seguridad vial</t>
  </si>
  <si>
    <t>Continúan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t>
  </si>
  <si>
    <t>PK 10+750 CI</t>
  </si>
  <si>
    <t>Box Doña Rosa - Excavación mecánica, muro escollera, demolición de negocio</t>
  </si>
  <si>
    <t>Inactivo.
Trabajos en el box con llenos se suspenden pero se tiene acopiado material de rezaga. Este material rocoso traído del corte del túnel servirá para subir la rasante una ves este definido el estribo # 1 del nuevo puente.  
Anexo a esta obra, se realizan trabajos de excavación para la construcción de caissons del nuevo puente vehicular. Sector de Doña Rosa.</t>
  </si>
  <si>
    <t>Acopio y trasiego de material de descombro traído de los portales del nuevo túnel. Planta Kleeman</t>
  </si>
  <si>
    <t>Lleno estructural, fallado - Nueva rehabilitación - Monitoreo, CI</t>
  </si>
  <si>
    <t>PK 13+200</t>
  </si>
  <si>
    <t>Corte + descapote mecánico + perfilado de talud - CI y Box gemelo # 057</t>
  </si>
  <si>
    <t>PK 16+300 CD</t>
  </si>
  <si>
    <t>Box # 072 + Fresado + Granulares CD / CI</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</si>
  <si>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Este frente de obra es zona limite entre la UF-1.0 y UF-2.1 y zona urbana de San Jerónimo. </t>
  </si>
  <si>
    <t>Boxculvert # 106 - Protección de talud contra caídas de rocas - Muro escalonado en HA</t>
  </si>
  <si>
    <t>PK 21+150 CI</t>
  </si>
  <si>
    <t>PK 221+300</t>
  </si>
  <si>
    <t xml:space="preserve">Capa asfáltica - Demarcación horizontal </t>
  </si>
  <si>
    <t xml:space="preserve">Box, terminada su construcción. En zona anexa se realizan cortes de pavimento (con disco diamantado) a fin de continuar la construcción de cunetas en concreto con sección en L. Se utilizara concreto premezclado de 21 MPa.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</si>
  <si>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</si>
  <si>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ESTACIÓN O PLAYA DE PEAJES - ESTRUCTURA METALICA DE CUBIERTA</t>
  </si>
  <si>
    <t>DEMARCACNON + TRANSITABILIDAD - RAP, CI</t>
  </si>
  <si>
    <t>PK 9+200. Sobre la parte media alta del talud perfilado (fase II), se continua con la perforación de huecos para los pernos y para los drenajes en PVC. Se trabaja con personal suspendido. Sector Mestizal I.</t>
  </si>
  <si>
    <t>PK 18+200 CI. Continua la excavación mecánica (con CAT 330 D2L) de talud alto y compuesto por material totalmente terreo de difícil manejo cuando adsorbe agua. Sector urbano de San Jerónimo.</t>
  </si>
  <si>
    <t>PK 0+060 Playa de Peajes. Sobre las islas, continua la excavación y construcción de las cajas de distribución para las redes eléctricas y de telecomunicación.</t>
  </si>
  <si>
    <t xml:space="preserve">PK 0+060 Playa de peajes. Sigue el montaje de algunos elementos faltantes sobre la marquesina. También se le sigue realizando la aplicación de pintura negra tipo alquídica como elemento impermeabilizante. La cubierta medirá: Long= 18.5 m x Ancho= 36.5m </t>
  </si>
  <si>
    <r>
      <rPr>
        <b/>
        <sz val="11"/>
        <rFont val="Arial"/>
        <family val="2"/>
      </rPr>
      <t>Ruta 6204 Túnel de Occidente-Medellín.</t>
    </r>
    <r>
      <rPr>
        <sz val="11"/>
        <rFont val="Arial"/>
        <family val="2"/>
      </rPr>
      <t xml:space="preserve">
- Se realiza control vehicular PR40+000 y paso alternado para el ingreso al túnel en el portal Santa fe.
- El Peaje de Aburra PR45+200. Se encuentra en Operación Normal.
- Se realiza seguimiento a la zona inestable del PR45+000 y se observa que no presenta movimientos.
- Limpieza de obras de drenaje.
- Grúa y Ambulancia disponibles CCO.
- Construcción de galerías al interior de túnel.
- Actividades Policía de Carreteras PR45+400. </t>
    </r>
  </si>
  <si>
    <t>Programa 4. Información y participación comunitaria.</t>
  </si>
  <si>
    <t>ÉPSILON 4G</t>
  </si>
  <si>
    <t>Del 08/10/20
al 014/10/20</t>
  </si>
  <si>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Debido a la intervención del puente La Negra (por rompimiento de placa central ) se ha habilitado el transito automotor para acceder a la vereda. Sector El Arriero.</t>
  </si>
  <si>
    <t>Se continua con la construcción de las cunetas laterales en V. 
Se realiza la construcción de canal tipo cárcamo (con paneles de malla electrosoldada). Al canal se le fundieron segmentos corta aguas. También continua  la actividad de encofrado para construcción ultimo tramo de disipador escalonado (sobre la ODT # 012 o PK 1+864) para conectarlo a tramo de la ODL # 178. El tramo se tiene para el transito provisional de los equipos y vehículos de la Concesión. Sector La Volcana - Guayabal.</t>
  </si>
  <si>
    <t xml:space="preserve">PK 2+600 </t>
  </si>
  <si>
    <t>PK 3+200</t>
  </si>
  <si>
    <t>Mejoramiento de calzada existente - CD</t>
  </si>
  <si>
    <t xml:space="preserve">Se realiza el fresado en frio con equipo SANY, como tipo cajeo. Se fresan zonas con fisuración y se dejan tramos o secciones sin fresar que muestran tener la carpeta existente estable. También se intervienen tramos con fresado que incluye cambio de granulares (en todo o parte del ancho de calzada). Sector frente a trapiche </t>
  </si>
  <si>
    <t>PK 4+400 CD</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</si>
  <si>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 Se realiza con CAT, actividad de excavación corte y retiro material para construcción de filtros e instalación de redes ITS, tritubo. Además hay adecuación para acceso al nuevo puente en construcción.</t>
  </si>
  <si>
    <t xml:space="preserve">Después de aplicada la mezcla asfáltica en caliente, tipo MSC-25, se llevo a cabo la demarcación horizontal con pintura para trafico en color (B/A). También se construyen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</si>
  <si>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 xml:space="preserve">PK 5+800 </t>
  </si>
  <si>
    <t>Perdida de banca , La Potrera - CD</t>
  </si>
  <si>
    <t>Mediante el uso de una excavadora CAT, se inicia la total demolición y el levantamiento de la plataforma vial o calzada existente incluido su muro acompañante en HA.  Sobre la calzada izquierda (o nueva calzada) se habilito el transito automotor, previa demarcación y señalización con balizas y maletines.</t>
  </si>
  <si>
    <t>Muro # 072 - HA, Seguridad vial - CI</t>
  </si>
  <si>
    <t xml:space="preserve">Sobre la nueva calzada se extendió mezcla asfáltica en caliente, tipo MSC-25. Posteriormente se llevo a cabo la demarcación horizontal con pintura para trafico en color (B/A), y se colocaron defensa metálicas tipo bionda. El tramo se dio al servicio del transito automotor. Conexión de un puente vehicular y 2 muros. Sector entrada a Municipio de Ebéjico. Por lo tanto la calzada existente entra para su intervención con los trabajos de mejoramiento. </t>
  </si>
  <si>
    <t xml:space="preserve">Se realizo actividad de fresado en frio con el equipo SANY. Se dejaron zonas sin fresar o sin intervenir de acuerdo a que haya presencia o  no de fisuración de la carpeta existente; lo que es equivalente a hacer un cajeo. En los lugares sin fallos o blandones se deja la capa granular existente. También hay fresados de media capa asfáltica o simplemente cepillados. En los sitios muy fallados se adiciono material granular virgen. Se hace parcheo y se coloca mezcla asfáltica en caliente (tipo MSC-25) con el equipo de pavimentación Dynapac. Todo el tramo se sigue interviniendo con la ampliación de los puentes existentes. Sector Limites municipales / Eutimio. La calzada nueva "opuesta o CI" desde la Qda. Saltos y Pisquines hasta la Rochela, se dio al servicio del transito vehicular previa demarcación + señalización y colocación de defensas metálicas.  </t>
  </si>
  <si>
    <t>a)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mayoría de los trabajos, se utiliza personal suspendido.
b) Para la vía de acceso a la Vda. Mestizal alto, se continua la construcción de cunetas, bajantes y drenajes pendientes. Sobre el costado izq., se funde en concreto un disipador longitudinal (o corta aguas) anexo al pavimento rígido. Algunas lluvias afectan trabajos y las zonas de talud no recubiertas se le forman surcos y cárcavas.</t>
  </si>
  <si>
    <t xml:space="preserve">Corresponde a la planta de trituración (Kleeman)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</si>
  <si>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 xml:space="preserve">Personal de la Cía. Consulcivil SAS realiza chequeos en campo. Se tiene colocada una instrumentación al terraplén fallado (se instalaron inclinómetros y piezómetros a h= 25 m. y a 22 m). Se toman datos y se realiza monitoreo. 
Con la utilización de un bulldozer se realizo el acceso a la parte mas baja del terraplén y se continua la excavación mecánica con CAT sobre orugas a fin de construir un diente de cortante de forma trapezoidal (escollera "con el uso de bloques de piedra" + concreto; de 4m x 2.7m) a manera de llave. El material se trae del corte de Piedra Negra. En la base de la excavación y sobre el diente en concreto se tiende una fila de tubos en PVC de 3" a fin de evacuar y conducir mas rápido las aguas que resulten de la infiltración sub terranea. Hacia el PK menor se excava (con 2 CAT) para construir un filtro profundo (piedra + tubería ranurada de 6" + geotextil NT), y direccionar las posibles aguas infiltradas hacia la tubería en PVC. Las lluvias afectan los trabajos de corte / excavación / acarreos.   </t>
  </si>
  <si>
    <t>a) Continua actividad de corte mecánico (con CAT 330 D2L) y retiro de material de montaña. Se hizo un escalonamiento de hasta 5 bermas a fin de cortar el material secuencialmente hasta encontrar el chaflán definitivo de la tercera fase de excavación. Se esta confinando (con pernos roscados # 10 + drenes en PVC + concreto lanzado), la segunda fase del talud ya perfilado ya que en su corona (primera fase) se presenta un agrietamiento superficial.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primer tramo de box gemelo. Para continuar con la obra, se hizo la demolición de un pontón existente a fin de alargar "aguas arriba", el par de box en construcción. Se fundió la placa de fondo del nuevo tramo a construir y los muros verticales utilizando concreto premezclado y bombeado de 28 MPa.  La obra se terminara cuando se construyan 21 m.  de box adicionales. Lluvias retrasan los trabajos por las creciente y desbordes en la canalización de la Qda. La San Juana II. Sector Hostería Las Grutas.</t>
  </si>
  <si>
    <t xml:space="preserve">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Sobre la calzada opuesta (o PK 13+400 CI), se realizo excavación mecánica y se alarga la ODT # 169 x 1500 mm. Se le hace el buzón intermedio. Se trabaja con pajarita CAT 416F. Posteriormente se le realizara la impermeabilización de la ODT y los llenos compactados. </t>
  </si>
  <si>
    <t>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</si>
  <si>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</si>
  <si>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Sobre la corona del talud hubo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procedió a colocar mediante cereo los granulares de la estructura del pavimento flexible, se impermeabilizaron con el uso de emulsión asfáltica de curado lento y ya cuenta con la capa asfáltica. El transito automotor sigue habilitado por la cazada opuesta. Sector Tamarindos / Comfenalco, que pronto se unirá con el sector carpintería / polvorería.</t>
  </si>
  <si>
    <t xml:space="preserve">a) Hechos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hizo el fresado sobre la vía y capa asfáltica existente, se adiciono granulares (se toman densidades de campo con equipo nuclear) a fin de liberar la capa granular (BG) y ser sometida a la aplicación de emulsión asfáltica de curado lento. Se instalan redes ITS excavando manualmente por el talud de corte. Se trabaja con motoniveladora CAT 140M y un Bobcat. Sector Carpintería / Polvorería </t>
  </si>
  <si>
    <t>Material seleccionado (estructura de pavimento flexible) + capa asfáltica + señalización</t>
  </si>
  <si>
    <t xml:space="preserve">Se realizo la colocación de material tipo sub base y base granular; sobre el antiguo sector Margarita del 8 o variante a San Jerónimo. Se aplico emulsión asfáltica de curado lento y se extendió la capa asfáltica. Con su señalización se habilito al servicio del transito vehicular. </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</si>
  <si>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El talud superior con pendiente 1: 1.3 y el talud inferior tendrá una pendiente 1:1. Se construyo canal de coronación (que incluye corta aguas) a fin de recoger aguas para que no lleguen a la cara expuesta del talud. Sobre el talud intermedio que se ubica en el intermedio entre ambas calzadas, se coloca paneles de malla electrosoldada, para luego recubrir la superficie con concreto lanzado. Sector cerca a la Guaracú I y con dirección a San Jerónimo.</t>
  </si>
  <si>
    <t xml:space="preserve">Se realizo actividad de instalación y extendido de material de fresado, sobre la vía de acceso veredal, sector Las Grutas o PK 13+200 CI.
Sobre el PK 15+400 CD hubo instalación del fresado en vía acceso antigua bloquera, sector antes de llegar a Tamarindos. Hay también acopio temporal frente a Llanerito o PK 15+200 CI; y un acopio mas extenso y voluminoso en el PK 0+400 CI o sector de La Volcana.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</si>
  <si>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pero debido a la intervención del puente La Negra (por rompimiento de placa central ) se ha habilitado el transito automotor por otro sector y ya no por debajo del mencionado puente.</t>
  </si>
  <si>
    <t xml:space="preserve">a) Después de realizar fresado en frio, parcheos y remplazo de granulares, el tramo ya dispone de capa asfáltica tipo MSC-25. Hubo reutilización de material granular y adición de material virgen de base granular. Se continua actividad de  construcción de cunetas PK 3+700, se realizo previamente prolongación de ODT existente y se realiza instalación del acero y encofrados para su buzón. También se construyen cunetas laterales de sección triangular o en L (por el sistema de ajedrezado) y se utiliza concreto premezclado de 21 MPa, transportado en mixer.
b) Inactivo. Realizado el fresado y excavación en busca de fallos, blandones y humedades se realizo la instalación de  base granular e  imprimación de granulares con emulsión de rompimiento lento y posterior instalación de mezcla asfáltica tipo MSC-25. Sector intervenido frente al Trapiche comunitario y Rancho Alegre.  </t>
  </si>
  <si>
    <t>Se continua actividad de colocación de formaletas para fundir un dado hacia el PK menor. Se hace uso del brazo telescópico de una grúa, hay CAT 320 D2, vibro Hamm tipo benitín y un Bobcat. También se  continua construcción dalas "en concreto" de cimentación con diferentes niveles y uniendo los dados construidos. Las bandas poliméricas utilizadas son las FS-70. Hay trabajos topográficos. Se realiza instalación de escamas prefabricadas (de 35 MPa) entre # 142-147. También se realizo construcción de filtro perimetral con tubería ranurada de 6" y material filtrante (piedra filtro). Sera un muro de 119 m de largo con varios niveles de cimentación debido a la topografía del lugar y terminara conectándose con el estribo # 2 del nuevo puente o K4+500. Hacia PK mayor hay un PARE / SIGA.</t>
  </si>
  <si>
    <t>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transito automotor sigue habilitado por la cazada opuesta. Sector frente al Llanerito.</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</si>
  <si>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CI) se entra en la fase de consolidación y protección del talud (a una pendiente) se coloca malla electrosoldada con perforación para pernos y drenes en PVC. También hay aplicación de concreto lanzado. Sector La Bloquera.</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</si>
  <si>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 realizo la construcción de cunetas y bajante en concreto. La temporada invernal afecta el estado de los agrietamientos. Se habilito "por un carril" el transito automotor con dirección "bajando" hacia San Jerónimo. Sector o Zona Urbana de San Jerónimo y limites con la UF-1.0. </t>
  </si>
  <si>
    <t>Se sigue con la actividad de corte de montaña y demolición de estructuras con el uso de dos (2) CAT sobre orugas 330 D2L. Los trabajos permitirán también ampliar el espacio para el inicio del puente La Muñoz I (sobre el estribo # 1). Los suelos que acá se están destapando, muestran ser sensibles y de fácil pérdida de cohesión y coeficiente de fricción interna cuando se sobresaturan o simplemente se descomprimen por cambios en su ciclo dinámico de corte y por tener una alta rata de erosión. La temporada invernal afecta el estado y comportamiento de este frente de obra a pasar de tener un drenaje en la cabeza y borde del talud. Sector o Zona Urbana de San Jerónimo.</t>
  </si>
  <si>
    <t xml:space="preserve">Se encuentran fundidos todos los 8 tramos de la placa aérea. Se fundirán guarda ruedas entre los tramos # 4 y 5 que será un espacio abierto de la placa aérea biselada. 
La canalización de las aguas de la Qda. La Muñoz I, fue suspendida y ahora las aguas circulan por el centro del box. Se fundieron para el box, placas y muros utilizando concreto acelerado de 28 MPa, y concreto pobre o de limpieza de 14 MPa. El box se construye con un total de 5 módulos y sus dimensiones finales serán:  L = 90 m x H = 5.5 m "gálibo" x Ancho = 6. 0 m. Se realiza en este momento la construcción de las aletas y el descole, también los llenos del costado derecho (con vibro Hamm), previa impermeabilización del concreto en contacto con tierras.  </t>
  </si>
  <si>
    <t>Continua actividad de corte mecánico con CAT 330 D2L, incluye tala, retiro de material de descapote. Este es llevado a escombrera de San Jerónimo. Se adiciono material rajón a fin de mejorar la cimentación de la plataforma vial (saneo de suelos). Hay vibro Hamm y pajarita CAT 416 F y CAT M317D. El trabajo hará parte del acceso al nuevo puente sobre la Guaracú II (estribo # 1) y acceso inferior a conjunto residencial. 
Se realizo actividad de corte mecánico y retiro de material, para terminar de construir la ODT # 085 x 900 mm. Se controla el transito con personal PARE / SIGA. Sector urbano de San Jerónimo, frente al conjunto residencial Paraíso del Sol.</t>
  </si>
  <si>
    <t>Inactivo. A un corto trayecto, se le coloco mezcla en caliente de MSC-25. Se instalaron maletines, conos, delineadores tubulares simples (anclados al pavimento) como elementos de canalización y se sigue utilizando como desvío del transito automotor. Se trabaja con PARE / SIGA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Sobre el costado derecho se inicia la excavación para la construcción de un muro en HA, de alineamiento recto pero escalonado y con zapatas de 2 m de ancho. Se tienen 3 módulos fundidos y se arman y formaletean los dos módulos siguientes. Este muro se identifica en campo con el # 168 y no se encuentra relacionado en el Plan de Obras del Concesionario</t>
  </si>
  <si>
    <t>Se reinician los trabajos de construcción de cunetas, se trabaja con pajarita CAT. El espacio ya fue despejado por el retiro de la Lanza vigas. Sector de Loma Hermosa - El Francés.</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</si>
  <si>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</si>
  <si>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a) Se realizo el fresado en frio con el equipo Wirtgen W-150, por un extremo de la actual calzada. Se utilizo parte del granular existente y otro granular virgen (BG) se adicionó. Se hizo su imprimación con emulsión asfáltica y se coloco la capa asfáltica en caliente MSC25. Se inicia la construcción de cunetas en concreto (premezclado de 21 MPa) con sección en L y fundidas en ajedrez.
b) En el tramo central se sigue trabajando para subir la rasante. Se utiliza excavadora CAT 330 D2L + volquetas + vibro Hamm + bulldozer CAT D6T. Acá, la nueva rasante tendrá que ser elevada en mas de 3 m., a fin de borrar una curva vertical "cóncava" innecesaria. 
c)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Sector Meloneras. </t>
  </si>
  <si>
    <t>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 Hacia el PK menor / mayor, se extendió la capa asfáltica en caliente tipo MSC-25 y se inicia corte de la capa asfáltica para la construcción de cuentas en concreto con sección en L.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</si>
  <si>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plataforma de colocaron granulares correspondientes a la estructura del pavimento flexible, se aplico una imprimación con emulsión asfáltica de curado lento y luego su capa asfáltica en caliente, tipo MSC-25 con el tren de pavimentación Dynapac. Se construyen cunetas triangulares en concreto de 21 MPa por el sistema de ajedrezado.  </t>
  </si>
  <si>
    <t>Variante Sopetrán</t>
  </si>
  <si>
    <t xml:space="preserve">INTERCAMBIADOR VIAL: Muros en TA + Marco en HA # 040 Se incluyen: llenos sobre el trasdós / intradós + Drenajes + Redes ITS + traslado de redes secas y nueva torre eléctrica. </t>
  </si>
  <si>
    <t>a) Se sigue realizando cortes mecánicos para prolongación de tramo vial; cerca al PR 14. Se utiliza CAT sobre orugas, bulldozer CAT D6T y volquetas. Se requiere el traslado de redes secas. Se realizo la compactación sobre la ODT # 118 (o K 25+560).  Se trabaja en la colocación de hierros para los decoles de las ODTs # 117 y # 118.  Se trabaja con personal PARE / SIGA. 
b) Se cubrió el box con laminas de lamidren y con geotextil, previa impermeabilización de todo el cuerpo con pintura negra bituminosa. Se sigue con la etapa de realizar llenos laterales compactados con la adecuación de los filtros perimetrales y la conexión con la ODT existente. En su zona anexa se coloco material de rezaga del túnel y se extendió con el uso de bulldozer, se hizo uso de vibro para afirmados Hamm. También se construyeron cunetas en concreto con sección triangular y filtros perimetrales. Sector cercano al PR 14</t>
  </si>
  <si>
    <t>PK 25+900</t>
  </si>
  <si>
    <t>Consolidación del talud de corte. CI</t>
  </si>
  <si>
    <t>Se inicia la perforación de huecos para la colocación de pernos pasivos de anclaje (# 10 roscados). Se utiliza una perforadora autopropulsada sobre orugas.
La zona de la calzada antigua se tiene como centro de acopio de material fresado o RAP. Sector El Ahuyamal.</t>
  </si>
  <si>
    <t>Se realizo la penúltima conexión entre ODT´s tipo Box. Al tramo del box reconstruido se le construyeron sus drenajes laterales previa impermeabizacion de sus paredes y la colocación de paneles de geodren planar (o lamidren). En su parte intermedia se termino la construcción del ultimo tramo de box fundiendo ya los muros verticales y placa aérea. Ahora se le realiza la construcción del buzón en su zona media y con ubicación sobre el separador vial.  Esta pendiente de concluir sus llenos y extender las capas granulares.  
Frente a la Zodme #16 y sobre la cara "expuesta" del talud de corte, fue recubierta con manto geosintética antierosión previa aplicación de una hidrosiembra, el resultado es ahora satisfactorio.</t>
  </si>
  <si>
    <t xml:space="preserve">Inactivo. a) Se trabajo en las ODT # 139, # 140 y # 141. Se trabajo en buzón y en disipador sobre estas ODTs. Se realizara trabajos de paisajismo. Hubo peinado del talud y recompactación (con CAT M317 D) con su cuchara.
b) Sobre la calzada opuesta a este frente (o PK 27+700 CI), se realizo un saneo de esta plataforma vial agregando material de rezaga traído del túnel. Posteriormente mediante un cereo se adiciono y se compacto con Hamm, material virgen de sub base y base granular. Finalmente se coloco la capa asfáltica en caliente tipo MSC-25. Ahora se realizan cortes con disco diamantado (sobre la capa asfáltica) para la construcción de cunetas en concreto (premezclado de 21 MPa) con sección en L.      </t>
  </si>
  <si>
    <t>Finalizo construcción de tramos (en primera etapa) de losa de contrapiso con e= 80 cm. Después de fundidos los tramos "inferiores" de los muros verticales se procedió a la colocación de formaletería para el encofrado y fundición de los muros verticales hasta llegar al nivel de la placa aérea. Se arman andamios de carga para colocar la formaleta y armar los hierros de la placa aérea o de cierre (de su segundo tramo) y se utiliza el brazo telescópico de una grúa. Se utiliza concreto pre mezclado "bombeado" de 28 MPa. (o 4000 PSI). La obra tendrá un galibo vertical de 5.7 m. Esta obra corresponde al futuro acceso vehicular a la Vda. Guaimaral</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</si>
  <si>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Se tiene transito automotor por la nueva calzada y por la antigua calzada, suprimiéndose el PARE / SIGA. Sector de La Laguna. </t>
  </si>
  <si>
    <t>Socavación causada por brazo del Rio Cauca y nuevo trazo del  corredor vial, para una de las calzadas.</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</si>
  <si>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se cabecearon y algunos fueron rescatados por una grúa. Sigue el agrietamiento con retroceso de su asentamiento.  
b) Sobre la calzada opuesta (o PK 31+000/600 - CI) se realiza desmonte, tala de arbustos, descapote y corte mecánico con dos (2) CAT 330 D2L + volquetas, (con un nuevo trazado) a fin de alejar parte del corredor vial del cauce del Rio Cauca.  De esta manera se abandona el sitio de movimiento en masa presentado hace un par de meses. Se trabaja con personal PARE / SIGA. Sector Tierra Mítica. </t>
  </si>
  <si>
    <t>Sectores puntuales del puente, presentan el tablero desgastado con presencia a la vista de su acero de refuerzo y con agregados sueltos. Sigue un bache sin fondo en el acceso lado Santafé tapado con lamina de acero.</t>
  </si>
  <si>
    <t>El material de fresado es llevado (mediante acarreo) al sector de Ahuyamal, sobre tramo vial antiguo PK 25+800, (esto como acopio temporal).</t>
  </si>
  <si>
    <t>a) Hacia PK mayor hay actividad (sobre 2 muros en TA) de colocación de escamas prefabricadas "enfrentadas" formando una calzada "en elevación" para direccionar el transito en sentido San Jerónimo - Santafé de Antioquia. Se construye un anden lateral (con sardineles prefabricados) bordeando el talud de la ribera del Rio Aurrá. 
Muro en TA PK 23+930 (# 058 con L= 121.5 m en CD), continua la colocación secuencial de escamas y de filas de bandas geosintéticas o poliméricas tipo Fasten FS-30.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New Holland. Sobre un costado lateral de uno de los muros, se excavo con herramienta menor y se tendieron redes ITS.
b) El Marco del K 23+860 (# 040) se termino su reforzamiento de la losa aérea, con la construcción de dos (2) vigas laterales en concreto (ancho promedio 2 m., y espesor de 30 cm.). A medida que avanzan los llenos compactados sobre el trasdós de los muros en TA, se colocan laminas de lamidren en contacto con los muros del marco tanto para la entrada como para la salida. El conjunto de todas estas obras, vienen a ser la solución para el transito vehicular "en altura" en el sentido San Jerónimo - Santa Fe de Antioquia y para el transito vehicular "en superficie" entre Santafé de Antioquia - Sopetrán.     
Continua el plan de manejo del transito, que fijo los desvíos y/o conexión vehicular con Sopetrán y la vía antigua. Sector variante y Partidas de Sopetrán.</t>
  </si>
  <si>
    <t>Se termino el montaje de la estructura metálica (pórtico como estructura de cubierta definitiva) de la zona o playa de peajes. Sus 14 columnas (de alma llena tipo HEA) fueron fijadas sobre placas de acero de forma atornillada y en la parte superior fueron conectadas por cerchas metálicas "lineales" estructurales de acero. Se utilizan perfiles estructurales en acero tipo A 572 Gr. 50, A 1011 Gr. 50 y F 1554 Gr. 105. La tornillería es de acero tipo A 325, A 307 y A 563. 
La cubierta general (con Long= 18.5 m x Ancho= 36.5m) que se coloco fue en AluZinc AZ 200/36 mm, apoyada sobre la estructura metálica (aporticada) con una pendiente "a dos aguas" del 2%. Para los nudos o uniones de perfiles que no son atornillados, se utilizo soldadura con electrodo E-70XX. Por ultimo se entro en la etapa de pintura general de la estructura, retoques y el ensamble de los drenajes (canales, embudos y bajantes en PVC).  
Sobre la plataforma o playa (que cuenta con 7 islas y 8 carriles de circulación) continúan los trabajos relacionados con la disposición de redes de telecomunicaciones y con la construcción de sus cajas de inspección y de distribución, se hace uso de martillo neumático rompedor.</t>
  </si>
  <si>
    <t xml:space="preserve"> Para la ODT # 003 (en el PK 0+485) con tubería x 1200 mm. se le construyeron su buzones, lateral y central. Las aguas que conducirá esta obra de arte irán a verter hacia la Qda. la Culebra. Hacia el PK mayor se realizo el fresado en frio de la capa asfáltica existente (con el equipo SANY) en todo el ancho de calzada, utilizando un tambor fresador angosto. El acopio temporal del RAP se hace en este mismo lugar, muy cercano al material de rezaga del túnel. Hay demolición de anden y del separador central para instalar redes ITS, se formaletean y funden sus cajas de distribución. Se trabaja con pajarita CAT 416F</t>
  </si>
  <si>
    <t>PK 2+790 CD. Se realiza fresado en frio con el equipo SANY. Su intervención fue sectorizada con cajeos, con fresado superficial, fresado por franjas o total de la carpeta existente y fresado profundo con intervención y remplazo de granulares. Sector frente a trapiche.</t>
  </si>
  <si>
    <t xml:space="preserve">PK 17+500 CD. Sobre el talud central de la actual vía, se realiza la colocación y aseguramiento de paneles de malla electrosoldada (15x15x6), para luego cubrirla con concreto lanzado. Sector de La Guaracú I. </t>
  </si>
  <si>
    <t>PK 11+800 CI. Relleno en proceso de rehabilitación. Mediante dos CAT 330 D2L, se realiza la excavación de un filtro profundo (pierda filtro + tubo ranurado de 6" + Geotextil NT) que ira a verter aguas infiltradas a la zona mas baja y será drenada por fila de tubos en PVC de 3".</t>
  </si>
  <si>
    <t xml:space="preserve">PK 23+860 o # 040, Marco en HA. A medida que suben los llenos seleccionados de sus dos muros "anexos" en TA, se colocan laminas de lamidren en contacto con los muros verticales del marco, tanto en su entrada / salida. Sector Partidas de Sopetrán.  </t>
  </si>
  <si>
    <t xml:space="preserve">PK 31+000 CI. Se realiza desmonte, descapote y corte mecánico con dos CAT 330 D2L + volquetas, (en un nuevo trazado) a fin de alejar parte del corredor vial del cauce del Rio Cauca. De esta manera se abandona el trazado original del movimiento en masa recientemente presentado. Sector Tierra Mítica. </t>
  </si>
  <si>
    <t>PK 29+900 CD. Construcción del falso túnel para dar acceso vehicular a la Vda. Guaimaral. Se realiza la colocación del andamiaje de carga y el ensamble de la formaleta para el segundo tramo de la placa aérea. Se utiliza brazo telescópico de una grúa.</t>
  </si>
  <si>
    <t>PK 0+440 CI. Se procede a la demolición de la cuneta existente y la adecuación del separador central. Se tiende en forma paralela a la vía redes de ITS (tritubo y PVC con D= 3").</t>
  </si>
  <si>
    <t>PK 0+440 CI. Aspecto del interior de las cajas de llegada y de distribución para redes ITS, de fibra óptica y telecomunicaciones. En una zona aparte, se funden las tapas prefabricadas</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</si>
  <si>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PILA 2: Instalación acero de refuerzo  núcleos Caissons 5 y 6 y se funden. Excavación mecánica  adecuación área construcción Viga Cabezal.
</t>
    </r>
    <r>
      <rPr>
        <sz val="11"/>
        <rFont val="Arial"/>
        <family val="2"/>
      </rPr>
      <t xml:space="preserve">PILA 3: Instalación acero de refuerzo núcleos  Caissons 7 y 8. y se funden. Se instala acero de refuerzo y encofrado y se funden columnas a nivel de Viga cabezal. </t>
    </r>
    <r>
      <rPr>
        <sz val="11"/>
        <color rgb="FFFF0000"/>
        <rFont val="Arial"/>
        <family val="2"/>
      </rPr>
      <t xml:space="preserve">Insntalación de plataforma e instalación acero de refuerzo Viga Cabezal y se funde.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t>
    </r>
    <r>
      <rPr>
        <sz val="11"/>
        <color rgb="FFFF0000"/>
        <rFont val="Arial"/>
        <family val="2"/>
      </rPr>
      <t xml:space="preserve">Instalación acero de refuerzo Viga Cabezal, topes sísmicos y pedestales y se funden.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</si>
  <si>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Se funde losa de aproximación Estribo 1.</t>
    </r>
    <r>
      <rPr>
        <sz val="11"/>
        <rFont val="Arial"/>
        <family val="2"/>
      </rPr>
      <t xml:space="preserve">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 xml:space="preserve">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t>
    </r>
    <r>
      <rPr>
        <sz val="11"/>
        <color rgb="FFFF0000"/>
        <rFont val="Arial"/>
        <family val="2"/>
      </rPr>
      <t>Instalación acero de refuerzo y encofrado defensas tipo New Jersey, se funden 36 módulos por el costado izquierdo y 22 módulos costado derecho. Se realizan acabados.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</si>
  <si>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</si>
  <si>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t>
    </r>
    <r>
      <rPr>
        <sz val="11"/>
        <color rgb="FFFF0000"/>
        <rFont val="Arial"/>
        <family val="2"/>
      </rPr>
      <t xml:space="preserve">Se instala acero de refuerzo y encofrado en defensas tipo New Jersey. se funden módulos costado derecho e izquierdo de las calzadas derecha e izquierda.. </t>
    </r>
    <r>
      <rPr>
        <sz val="11"/>
        <color theme="1"/>
        <rFont val="Arial"/>
        <family val="2"/>
      </rPr>
      <t xml:space="preserve">
El avance en excavación y construcción de anillos es del 107,3%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</si>
  <si>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 xml:space="preserve">Instalación de Vigas prefabricadas sobre apoyos de neopreno, construcción de diafragmas, instalación de pre-losas , instalación acero de refuerzo  losas y se funden para ambas calzadas.
</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</si>
  <si>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u/>
        <sz val="11"/>
        <rFont val="Arial"/>
        <family val="2"/>
      </rPr>
      <t xml:space="preserve">SUPERESTRUCTURA
</t>
    </r>
    <r>
      <rPr>
        <sz val="11"/>
        <color rgb="FFFF0000"/>
        <rFont val="Arial"/>
        <family val="2"/>
      </rPr>
      <t>Instalación mortero de nivelación con Sika Grout sobre pedestales. Montaje del Equipo lanza-vigas.
VANO 1: Instalación de Vigas prefabricadas sobre apoyos de neopreno en ambas calzadas, se funden Diafragmas, instalación de pre-losas, acero de refuerzo de las losas y se funden.
VANO 2: Instalación de Vigas prefabricadas sobre apoyos de neopreno en ambas calzadas, se funden Diafragmas, instalación de pre-losas,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</si>
  <si>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y se funde Viga Cabezal y muro espaldar.</t>
    </r>
    <r>
      <rPr>
        <sz val="11"/>
        <color theme="1"/>
        <rFont val="Arial"/>
        <family val="2"/>
      </rPr>
      <t xml:space="preserve">
PILA 1: Se instala acero de refuerzo de núcleo de Caisson 3 y  4 y  se funden. </t>
    </r>
    <r>
      <rPr>
        <sz val="11"/>
        <color rgb="FFFF0000"/>
        <rFont val="Arial"/>
        <family val="2"/>
      </rPr>
      <t>Se realiza elevación de columna 4 y se funde.</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 topes sísmicos, pedestales y cuerpo del Estribo. Se funde Viga Cabezal y muro espaldar.</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</si>
  <si>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ampliación Viga Cabezal.
Se realizó la excavación de los Caissons de los nuevos vanos:
ESTRIBO 1A: Caisson 25 h=15m;  Caisson 26 h=16,4m
PILA 1A: Caisson 27 h=20,7m;  Caisson 28 h=19,5m
PILA 2A: Caisson 29 h=18m;  Caisson 30 h=18m
Para la PILA 2A, se instala acero de refuerzo de los núcleos 29 y 30 y se funden. Se realiza la elevación de columnas a nivel de la Viga cabezal.</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</si>
  <si>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h=10m, Caisson 2 h=12,6m; PILA 1 Caisson 3 h=13,5m, Caisson 4 h=13m; </t>
    </r>
    <r>
      <rPr>
        <sz val="11"/>
        <color theme="1"/>
        <rFont val="Arial"/>
        <family val="2"/>
      </rPr>
      <t>PILA 2 Caisson 5 h=9,37m,  Caisson 6 h=9,8m, ESTRIBO 2 Caisson 7 h=11,3m,  Caisson 8 h=13,11m.  .  El avance en la excavación y fundida de anillos es del 136,3%</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Se reactivan actividades con excavación de Caisson Estribo 1 y Pila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</si>
  <si>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 Instalación de vigas prefabricadas sobre apoyos de neopreno, construcción de diafragmas, instalación de pre-losas, acero de refuerzo de las losas y se funden. Instalación de plataformas y acero de refuerzo voladizos izquierdo  y derecho vanos 1, 2 y 3 y se funden. Instalación acero de refuerzo y encofrado módulos de New Jersey  ambos costados.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</si>
  <si>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Vanos 1 y 2: Instalación de Vigas prefabricadas sobre apoyos de neopreno, construcción de Diafragmas, instalación de pre-losas y acero de refuerzo de las losas y se  funden. Instalación de plataforma y acero de refuerzo para voladizos ambos costados. Se funde costado izquierdo.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</si>
  <si>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color rgb="FFFF0000"/>
        <rFont val="Arial"/>
        <family val="2"/>
      </rPr>
      <t>Instalación de mortero de nivelación con Sika Grout sobre pedestales. Montaje del Equipo lanza-vigas.
VANO 1: Instalación de Vigas prefabricadas sobre apoyos de neopreno, construcción de Diafragmas e instalación de pre-losas.</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</si>
  <si>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realiza demolición del cuerpo del Estribo 1 del puente PK21+840. Se funden pesestales.
Frente Inactivo esta semana.</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</si>
  <si>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t>
    </r>
    <r>
      <rPr>
        <sz val="11"/>
        <color rgb="FFFF0000"/>
        <rFont val="Arial"/>
        <family val="2"/>
      </rPr>
      <t>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y 8. Para el voladizo 2 se instala el carro de avance para la Dovela N°2., se instala acero de refuerzo</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 acero de refuerzo y ductos de estas Dovelas Se continúa con Dovelas  12 y 13, se instala acero de refuerzo losa iferior y muros, se funden. Se instala plataforma y acero de refuerzo losa superior y se funden. Se instala paltaforma , acero de refuerzo de la losa inferior de las Dovelas 14, 15 y 16. En el voladizo 3, se realiza el montaje del carro de avance y se funden las Dovelas 2, 3 y 4 se tensionan los cables de estas Dovelas. Se dezplaza el carro de avance para construir la Dovela 5, se instala acero de refuerzo, ductos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</si>
  <si>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N°2, se instala acero de refuerzo , ductos y se funde. Se instalan y tensionan cables. Se desplaza carro de avance para dobelas N°3 , se instala acero de refuerzo y ductos.</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</si>
  <si>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r>
      <rPr>
        <sz val="11"/>
        <rFont val="Arial"/>
        <family val="2"/>
      </rPr>
      <t>Frente de Obra Inactivo.</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</si>
  <si>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</si>
  <si>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</si>
  <si>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 xml:space="preserve">Se realiza retiro de carpeta asfáltica existente mediante fresado. Perforaciones a la losa existente con saca núcleos y cortes en la losa de aproximadamente 1,80X3,50 m  para retiro del tablero y los New Jersey existentente.  Se  retira  tablero y New Yersey en los vanos 1 y 2 . </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</si>
  <si>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inicia el retiro del tablero en el Vano 4.</t>
    </r>
  </si>
  <si>
    <t>Ampliación Puente 9  San Gregorio UF1</t>
  </si>
  <si>
    <t>Puente PK 4+500 UF 1. PILA 3. Instalación acero de refuerzo y encofrado pedestales y topes sísmicos.</t>
  </si>
  <si>
    <t>Puente PK 4+500 UF 1.  PILA 2. Adecuaciones para instalación de solado.</t>
  </si>
  <si>
    <t>Puente PK 5+240 UF 1.   ESTRIBO 1. Se funde losa de aproximación</t>
  </si>
  <si>
    <t>Puente PK 5+240 UF 1.  Desencofrado módulos New jersey,  costado derecho.</t>
  </si>
  <si>
    <t>Puente PK 6+240 UF 1- - PILA 2. Nivelación carro de avance dovela N°3- voladizo 4.</t>
  </si>
  <si>
    <t>Puente PK 6+900 UF 1-  Instalación carro de avace Pila 1 Voladizos 1 y 2.</t>
  </si>
  <si>
    <t>Puente PK 8+404 UF 1-  Vista panorámica- calzada derecha.</t>
  </si>
  <si>
    <t>Puente PK 8+404 UF 1- Se funden módulos de New Jersey- costado izquierdo, calzada  izquierda.</t>
  </si>
  <si>
    <t>Puente PK 8+705 UF 1- .Instalación plataforma para voladizos, costado derecho- calzada izquierda. Inactivo</t>
  </si>
  <si>
    <t>Puente PK 8+800 UF 1-  PILA 5. Construcción de apoyos para equipo lanza vigas.</t>
  </si>
  <si>
    <t>Puente PK 8+800 UF 1- ESTRIBO 2. Adecuaciones para instalación de concreto de solado.</t>
  </si>
  <si>
    <t>Puente PK 9+150 UF 1-  PILA 1. Instalación de plataforma para construir Viga Cabezal.</t>
  </si>
  <si>
    <t>Puente PK 9+150 UF 1-   ESTRIBO 2. Se funde alzado 2 muro espaldar.</t>
  </si>
  <si>
    <t>Puente PK 11+110 UF 1-  ESTRIBO 1.  Instalación acero de refuerzo ampliación viga cabezal.</t>
  </si>
  <si>
    <t>Puente PK 11+110 UF 1-   PILA 2A. Se funde realce columna caisson 29 y encofrado alzado 2 caisson 30.</t>
  </si>
  <si>
    <t>Puente PK 20+380 UF2.1. - PILA 1. Excavación caisson 4.</t>
  </si>
  <si>
    <t>Puente PK 20+380 UF2.1. PILA 1. Excavación caisson  3.</t>
  </si>
  <si>
    <t>Puente PK 20+680 UF 2.1. Instalación acero de refuerzo defensas tipo New Jresey en ambos costados.</t>
  </si>
  <si>
    <t>Puente PK 20+680 UF 2.1. Instalación de formaletas defensas tipo New Jersey costado izquierdo.</t>
  </si>
  <si>
    <t>Puente PK 21+220 UF 2.  Se funden voladizos, costado izquierdo.</t>
  </si>
  <si>
    <t>Puente PK 21+220 UF 2.1.  Instalación plataforma para voladizos, costado derecho.</t>
  </si>
  <si>
    <t>Puente PK21+500 UF2.1.  Instalación de Vigas prefabricadas sobre apoyos de neopreno y prelosas tipo A y B Vano 1.</t>
  </si>
  <si>
    <t>Puente PK 33+100 UF 2.1- TRAMO 1-VOLADIZOS. ESTRIBO 1. Se funde tramo 1 muro espaldar y topes sísmicos, Lado Medellín.</t>
  </si>
  <si>
    <t>Puente PK 33+100 UF 2.1-   Instalación de acero de refuerzo losa inferior dovelas N°14,15 y 16- voladizo 4, Lado Santa Fe.</t>
  </si>
  <si>
    <t xml:space="preserve"> VANO 1. .Ampliación Puente N°1 PK0+110 UF1 Quebrada La Negra. Vano 2. Corte de tablero.</t>
  </si>
  <si>
    <t>Ampliación Puente N°1PK0+110 UF1 Quebrada La Negra. Se funde losa Vano 4.</t>
  </si>
  <si>
    <t>Ampliación Puente N°4 PK2+600 UF1 Quebrada La Nuez.  Instalación de Metal- Deck y plataforma de voladizo Vano 3.</t>
  </si>
  <si>
    <t>Ampliación Puente N°5 PK3+183 UF1 Quebrada La Causala.   Demolición de tablero sobre vigas, Vano 2.</t>
  </si>
  <si>
    <t>Ampliación Puente N°5 PK3+183 UF1 Quebrada La Causala.  Corte de tablero Vano 3.</t>
  </si>
  <si>
    <t>Ampliación Puente N°11 PK6+9735 UF1 Quebrada La Roncha. Finaliza retiro de secciones de losa y módulos New Jersey.</t>
  </si>
  <si>
    <t>Ampliación Puente N°11 PK6+735 UF1 Quebrada La Roncha. Finaliza retiro de secciones de losa y módulos New Jersey.</t>
  </si>
  <si>
    <t>Ampliación Puente N°9 PK5+538 UF1  San Gregorio. Retiro de secciones de tablero</t>
  </si>
  <si>
    <r>
      <rPr>
        <b/>
        <sz val="12"/>
        <rFont val="Arial"/>
        <family val="2"/>
      </rPr>
      <t>Portal Medellín - Segundo Tubo Túnel Occidente</t>
    </r>
    <r>
      <rPr>
        <sz val="12"/>
        <rFont val="Arial"/>
        <family val="2"/>
      </rPr>
      <t xml:space="preserve">
Actividades de Instalación del revestimiento, en túnel principal. Portal Medellín.
</t>
    </r>
  </si>
  <si>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K2+170 a 2+050; Lacumulada=930,30 m, instalación de calibradores L= 15 cm (SB-2), en malla tresbolillo con espaciamiento longitudinal (L)=1,50 y transversal (T)=2m, hasta la abscisa K2+030 y la también se continuó con actividades de perfilado de la excavación de la rasante actual, para completar la sección de la excavación.
Se suspendió la ventilación del túnel, con ventilador axial Zitron 286 KW (se esta haciendo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</si>
  <si>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rPr>
        <b/>
        <sz val="12"/>
        <rFont val="Arial"/>
        <family val="2"/>
      </rPr>
      <t>Portal Santa Fe - Segundo Tubo Túnel de Occidente</t>
    </r>
    <r>
      <rPr>
        <sz val="12"/>
        <rFont val="Arial"/>
        <family val="2"/>
      </rPr>
      <t xml:space="preserve">
Actividades de Instalación del revestimiento e=15 cm, sección SB-3,Instalacion de drenaje D=14". Portal Santa Fe.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</si>
  <si>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Se continuó con las actividades de instalación de concreto del revestimiento de  f'c=25 MPa, a los 28 días (sin fibra),  entre las abscisas PK3+945 al PK4+150, Lacumulada=1.169,7m ,  instalación de calibradores L= 15 cm (SB-3), en malla tresbolillo con espaciamiento longitudinal (L)=1,50 y transversal (T)=2m, hasta la abscisa K3+980 y la instalación de drenaje D=14" Novafort entre la abscisas 3+085 hasta la 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</si>
  <si>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construcción drenajes D=14", en túnel principal, Portal Santa Fe, sin atrasos evidentes.</t>
    </r>
  </si>
  <si>
    <r>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t>
    </r>
    <r>
      <rPr>
        <b/>
        <sz val="11"/>
        <rFont val="Arial"/>
        <family val="2"/>
      </rPr>
      <t>Ltotal acumulada de excavación = 92,4 m</t>
    </r>
    <r>
      <rPr>
        <sz val="11"/>
        <rFont val="Arial"/>
        <family val="2"/>
      </rPr>
      <t xml:space="preserve">;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t>
    </r>
    <r>
      <rPr>
        <b/>
        <sz val="11"/>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t>
    </r>
    <r>
      <rPr>
        <b/>
        <sz val="11"/>
        <rFont val="Arial"/>
        <family val="2"/>
      </rPr>
      <t>Ltotal acumulada de excavación = 80,6 m;</t>
    </r>
    <r>
      <rPr>
        <sz val="11"/>
        <rFont val="Arial"/>
        <family val="2"/>
      </rPr>
      <t xml:space="preserve">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   La excavación del entronque desde el túnel en servicio avanzó hasta  L= 4,0 metros. La excavación desde el túnel nuevo, inició en terrenos con sostenimiento Tipo SG- III,sección completa, Avanza en el PK0+003. L total acumulada de excavación =7 m, éste avance esta adelantado,  teniendo en cuenta el programa de obra actualizado, el cual contempla el  inicio de excavación, el día 12 marzo de 2021.
También se suspendieron actividades, de excavación de los entronques de la Galería de Conexión Vehicular No 1 (10+074) ,   Avanzó hasta  L= 7,0 metros y la Galería de Conexión Peatonal No 6 (13+430). Avanzó hasta  L= 4,0 metros .</t>
    </r>
  </si>
  <si>
    <t xml:space="preserve">  PK1+230 - UF3.1D - Excavación suspendida, galería peatonal N°1, Sección sostenimiento SG-III. Portal Medellín.</t>
  </si>
  <si>
    <t>PK2+080 - UF3.1D - Calibradores de 15 cm, para control de lanzado de revestimiento, sección sostenimiento tipo SB-2. Portal Medellín.</t>
  </si>
  <si>
    <t xml:space="preserve"> PK2+120 - UF3.1B - Perfilado de pateros, para relanzado. Portal Medellín.</t>
  </si>
  <si>
    <t xml:space="preserve"> PK2+140 - UF3.1B - Instalación de concreto lanzado 25 Mpa sin fibra para revestimiento, sección sostenimiento tipo SB-2. Portal Medellín.</t>
  </si>
  <si>
    <t xml:space="preserve"> PK2+165 - UF3.1D - Cale, galería peatonal N°2, Sección sostenimiento SG-II. Portal Medellín.</t>
  </si>
  <si>
    <t xml:space="preserve"> PK2+675 - UF3.1D - Cale, galería peatonal N°3, Sección sostenimiento SG-II. Portal Medellín.</t>
  </si>
  <si>
    <t>PK2+030 - UF3.1D - Calibradores de 15 cm, para control de lanzado de revestimiento, sección sostenimiento tipo SB-2. Portal Medellín.</t>
  </si>
  <si>
    <t>PK2+995 - UF3.1B - Instalación  de iluminación nueva. Portal Medellín.</t>
  </si>
  <si>
    <t xml:space="preserve">  PK3+105 - UF3.1D - Instalación drenaje con tubería perforada Novafort D=14" Portal Santa Fe.</t>
  </si>
  <si>
    <t>PK3+085 - UF3.1D - Drenaje instalado con tubería perforada Novafort D=14". Portal Santa Fe.</t>
  </si>
  <si>
    <t xml:space="preserve"> PK4+040 - UF3.1D - Calibradores de 15 cm para control de revestimiento, sección sostenimiento tipo SB-3. Portal Santa Fé.</t>
  </si>
  <si>
    <t xml:space="preserve"> PK4+050 - UF3.1D - Ventilación, galería peatonal N°5, Sección sostenimiento SG-II. Portal Santa Fé.</t>
  </si>
  <si>
    <t xml:space="preserve"> PK3+940 - UF3.1B - La rasante actual presenta baches prominentes e inexistencia de cunetas. Portal Santa Fe.</t>
  </si>
  <si>
    <t xml:space="preserve"> PK4+445 - UF3.1D - Inicio  excavación, galería vehicular N°3, Sección sostenimiento SG-III. Portal Santa Fé.</t>
  </si>
  <si>
    <t>PK4+050 - UF3.1D - Control topográfico, galería peatonal N°5, Sección sostenimiento SG-II -Cale. Portal Santa Fé.</t>
  </si>
  <si>
    <t xml:space="preserve"> PK4+445 - UF3.1D -Galería Vehicular N°3, Instalación concreto lanzado para sostenimiento, 30MPa adicionado con fibra, , Sección sostenimiento SG-III. Portal Santa Fé.</t>
  </si>
  <si>
    <t xml:space="preserve"> PK5+410 - UF3.1C - PTAR en funcionamiento. Portal Santa Fé.</t>
  </si>
  <si>
    <t xml:space="preserve">  PK5+410 - UF3.1C - Acopio de tubería Novafor D=14", para drenajes túnel. Portal Santa Fe.</t>
  </si>
  <si>
    <t xml:space="preserve">En la UF 1: El concesionario en este periodo ejecuto las siguientes actividades: En recorrido de inspección de interventoría, se  evidenció que el concesionario en el PK10+600, se continuó con actividades de vestida de postes (RA6-010, RA2010, RA2-034 y RA2-014), Montaje de 2 líneas de compacto cubierto ACSR 266,8, traslado de tramo existente y montaje de cable 1/0 ACSR cuatro hilos. Vivero La Jungla. Entre el PK14+700/14+650, UF1  ACT 24, se ejecutó la Liberación de cantidades de obra No 156, entre el concesionario, la interventoría y el subcontratista. Vivero La Jungla.
Avance a la fecha UF1: Redes electricas:85% - Redes alumbrado público: 80% y Telecomunicaciones 82%.
En la UF3: El concesionario en este periodo ejecuto las siguientes actividades:  En recorrido de inspección de interventoría, se  evidenció que el concesionario, no ejecutó actividades en este frente de obra activo.
Avance a la fecha UF3: Redes electricas:98% - Redes alumbrado público: 90% y Telecomunicaciones 96%.
En recorrido de obra del 09 de octubre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</si>
  <si>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En la UF 1</t>
    </r>
    <r>
      <rPr>
        <sz val="11"/>
        <rFont val="Arial"/>
        <family val="2"/>
      </rPr>
      <t xml:space="preserve"> : En el periodo informado,  En recorrido de inspección de interventoría, se evidenció que el concesionario, no ejecutó actividades en este frente de obra activo.
Entre los PK15+270/15+400, UF1, se ejecutó la Liberación de cantidades de obra No 107, entre el concesionario y la interventoría.
Avance a la fecha UF1: Redes húmedas : 80%.
Avance a la fecha UF3: Redes húmedas : 0%.</t>
    </r>
  </si>
  <si>
    <r>
      <rPr>
        <b/>
        <sz val="10"/>
        <rFont val="Calibri"/>
        <family val="2"/>
        <scheme val="minor"/>
      </rPr>
      <t xml:space="preserve">PK14+750, UF1  ACT 24. </t>
    </r>
    <r>
      <rPr>
        <sz val="10"/>
        <rFont val="Calibri"/>
        <family val="2"/>
        <scheme val="minor"/>
      </rPr>
      <t>Vestida de postes (RA6-010, RA2010, RA2-034 y RA2-014), Montaje de 2 líneas de compacto cubierto ACSR 266,8, traslado de tramo existente y montaje de cable 1/0 ACSR cuatro hilos. Vivero La Jungla.</t>
    </r>
  </si>
  <si>
    <r>
      <rPr>
        <b/>
        <sz val="10"/>
        <rFont val="Calibri"/>
        <family val="2"/>
        <scheme val="minor"/>
      </rPr>
      <t>PK14+750, UF1  ACT 24.</t>
    </r>
    <r>
      <rPr>
        <sz val="10"/>
        <rFont val="Calibri"/>
        <family val="2"/>
        <scheme val="minor"/>
      </rPr>
      <t xml:space="preserve"> Vestida de postes (RA6-010, RA2010, RA2-034 y RA2-014), Montaje de 2 líneas de compacto cubierto ACSR 266,8, traslado de tramo existente y montaje de cable 1/0 ACSR cuatro hilos. Vivero La Jungla.</t>
    </r>
  </si>
  <si>
    <r>
      <rPr>
        <b/>
        <sz val="10"/>
        <rFont val="Calibri"/>
        <family val="2"/>
        <scheme val="minor"/>
      </rPr>
      <t>PK14+700/14+650, UF1  ACT 24</t>
    </r>
    <r>
      <rPr>
        <sz val="10"/>
        <rFont val="Calibri"/>
        <family val="2"/>
        <scheme val="minor"/>
      </rPr>
      <t>. Liberación de cantidades de obra No 156, entre el concesionario, la interventoría y el subcontratista. Vivero La Jungla.</t>
    </r>
  </si>
  <si>
    <r>
      <rPr>
        <b/>
        <sz val="10"/>
        <rFont val="Calibri"/>
        <family val="2"/>
        <scheme val="minor"/>
      </rPr>
      <t>PK14+700/14+650, UF1  ACT 24.</t>
    </r>
    <r>
      <rPr>
        <sz val="10"/>
        <rFont val="Calibri"/>
        <family val="2"/>
        <scheme val="minor"/>
      </rPr>
      <t xml:space="preserve"> Liberación de cantidades de obra No 156, entre el concesionario, la interventoría y el subcontratista. Vivero La Jungla.</t>
    </r>
  </si>
  <si>
    <r>
      <rPr>
        <b/>
        <sz val="10"/>
        <rFont val="Calibri"/>
        <family val="2"/>
        <scheme val="minor"/>
      </rPr>
      <t>PK15+270/15+400, UF1.</t>
    </r>
    <r>
      <rPr>
        <sz val="10"/>
        <rFont val="Calibri"/>
        <family val="2"/>
        <scheme val="minor"/>
      </rPr>
      <t xml:space="preserve"> Liberación de cantidades de obra No 107, entre el concesionario y la interventoría.</t>
    </r>
  </si>
  <si>
    <t>Traslado de Redes de Energía, instalación de cable seco xlte 1.0 cobre al 103% o cable aislado, en 3 tramos uno de 33m y dos de 55m aproximadamente, posteriormente se instalara cable compacto para la ejecución de la suspención.</t>
  </si>
  <si>
    <t xml:space="preserve">Actividad de excavación para traslado de redes húmedas , se realiza excavación manual para instalación de tubería PVC 10' y polietileno 110mm, se inicia instalación y lleno. Acueducto San Nicolas PK25+700. </t>
  </si>
  <si>
    <r>
      <t xml:space="preserve">PK25+700 UF 2.1 CI.  </t>
    </r>
    <r>
      <rPr>
        <sz val="10"/>
        <rFont val="Calibri"/>
        <family val="2"/>
        <scheme val="minor"/>
      </rPr>
      <t>Instalación tubería PVC 10'' y polietileno 110mm  Acueducto San Nicolas.</t>
    </r>
  </si>
  <si>
    <r>
      <rPr>
        <b/>
        <sz val="10"/>
        <rFont val="Calibri"/>
        <family val="2"/>
        <scheme val="minor"/>
      </rPr>
      <t xml:space="preserve">PK25+700 UF 2.1-CI. </t>
    </r>
    <r>
      <rPr>
        <sz val="10"/>
        <rFont val="Calibri"/>
        <family val="2"/>
        <scheme val="minor"/>
      </rPr>
      <t>Instalación tubería PVC 10'' y polietileno 110mm . Acueducto San Nicolas.</t>
    </r>
  </si>
  <si>
    <r>
      <rPr>
        <b/>
        <sz val="10"/>
        <rFont val="Calibri"/>
        <family val="2"/>
        <scheme val="minor"/>
      </rPr>
      <t xml:space="preserve">PK 19+650- UF 2.1-ACT 35 </t>
    </r>
    <r>
      <rPr>
        <sz val="10"/>
        <rFont val="Calibri"/>
        <family val="2"/>
        <scheme val="minor"/>
      </rPr>
      <t xml:space="preserve"> Traslado de Redes de Energía. Instalación de cable aislado.</t>
    </r>
  </si>
  <si>
    <r>
      <rPr>
        <b/>
        <sz val="10"/>
        <color theme="1"/>
        <rFont val="Calibri"/>
        <family val="2"/>
        <scheme val="minor"/>
      </rPr>
      <t>PK 19+650- UF 2.1-ACT 35</t>
    </r>
    <r>
      <rPr>
        <sz val="10"/>
        <color theme="1"/>
        <rFont val="Calibri"/>
        <family val="2"/>
        <scheme val="minor"/>
      </rPr>
      <t xml:space="preserve">  Traslado de Redes de Energía. Instalación de cable aislado.</t>
    </r>
  </si>
  <si>
    <t>Durante la presente semana se reciben los reportes de las operadoras con respecto a los incidentes y accidentes ocurridos en las unidades funcionales del proyecto. Se presentaron  veinte (20) accidentes con catorce (14) lesionados y dos (2)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</si>
  <si>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t>Actividades de Operación ejecutadas en la Fase de Construcción
Semana 261</t>
  </si>
  <si>
    <r>
      <rPr>
        <b/>
        <sz val="11"/>
        <rFont val="Arial"/>
        <family val="2"/>
      </rPr>
      <t>Ruta 6204 Túnel de Occidente-San Jerónimo</t>
    </r>
    <r>
      <rPr>
        <sz val="11"/>
        <rFont val="Arial"/>
        <family val="2"/>
      </rPr>
      <t xml:space="preserve">
- Actividades de limpieza de rocería del PR26+000 al PR32+000. 
- Actividades de limpieza de cunetas del PR35+000 al PR40+000. 
- Desvío entre el PR35+300 al PR37+600 Y  PR  30+800 al  31+500 se encuentran transitables.
- Zona Inestable PR34+900 sin movimiento. 
- Se realiza control vehicular PR20+500,  PR30+400, PR29+900, PR35+200 y PR39+700.</t>
    </r>
  </si>
  <si>
    <r>
      <rPr>
        <b/>
        <sz val="11"/>
        <rFont val="Arial"/>
        <family val="2"/>
      </rPr>
      <t xml:space="preserve">Ruta 6204  San Jerónimo-Santa Fe de Antioquia
</t>
    </r>
    <r>
      <rPr>
        <sz val="11"/>
        <rFont val="Arial"/>
        <family val="2"/>
      </rPr>
      <t xml:space="preserve">
-  Actividades de limpieza de cunetas del PR07+000 al PR10+000.
-  Actividades de rocería del PR13+000 al PR16+000.
-  Actividades de limpieza de alcantarillas del PR 16+000 al PR20+000.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</si>
  <si>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PR68+000 al PR70+000 y PR100+000 al PR102+000.
-  Se realiza limpieza de obras transversales PR71+000 al PR72+000.
-  Limpieza de Cunetas y Calzada PR71+000 al PR72+000.
-  Actividades de control de Policía de Carreteras PR114+900 Y PR 73+000.
-  Zona Inestable del PR97+500 se presenta caída de material y se retira el material.
-  La Vía se Encuentra Transitable.</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</si>
  <si>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PR57+000 al PR60+000.
- Ambulancia y Grúa Disponibles en  Anzá PR44+900.</t>
    </r>
    <r>
      <rPr>
        <sz val="11"/>
        <color theme="1"/>
        <rFont val="Arial"/>
        <family val="2"/>
      </rPr>
      <t xml:space="preserve">
- Se realizan labores de rocería PR55+000 al PR60+000.
- Se realiza retiro de derrumbes menores en el PR26+000 al PR27+400.
- Se realiza demarcación horizontal de la líneas laterales y central del PR00+000 al PR10+000.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Se realiza demarcación horizontal de la líneas laterales y central del PR44+200 al PR48+000.</t>
    </r>
  </si>
  <si>
    <t>UF 4 Ruta 6003 - PR45+300 VÍA EN OPERACIÓN NORMAL.</t>
  </si>
  <si>
    <t>UF 4 Ruta 6003 - PR44+700 CONSTRUCCIÓN GAVIONES</t>
  </si>
  <si>
    <t>UF 4 Ruta 25B02 - PR26+300  REMOCIÓN DERRUMBES</t>
  </si>
  <si>
    <t>UF 4 Ruta 25B02 - PR44+700 - AMBULANCIA DISPONIBLE BASE DE OPERACIÓN ANZÁ.</t>
  </si>
  <si>
    <t>UF2.2 PR 68+000 - ROCERÍA</t>
  </si>
  <si>
    <t>UF2.2 PR 97+000 - REMOCIÓN DERRUMBE</t>
  </si>
  <si>
    <t>UF 2.1   PR 7+600 PARE Y SIGA.</t>
  </si>
  <si>
    <t>UF 2.1  PR10+300 DISPOSITIVOS DE CONTROL VEHICULAR.</t>
  </si>
  <si>
    <t>UF 1  - PR20+900  INTERCAMBIO-EN OPERACIÓN.</t>
  </si>
  <si>
    <t>UF 3 - PR43+200 - TÚNEL - GALERÍA PEATONAL 2.</t>
  </si>
  <si>
    <t>UF 3 - PR45+500 . CONTROL POLICIAL.</t>
  </si>
  <si>
    <t>08/10/2020-14/10/2020</t>
  </si>
  <si>
    <t>ENVÍO OFICIO EPS4G-1062-20 CONEPTO JURIDICO FRENTE A LOS INFORMES SEMANALES NÚMEROS 6 Y 7 PARA LOS PERIODOS COMPRENDIDOS ENTRE EL 19 AL 24 DE SEPTIEMBRE DE 2020 Y EL 25 DE SEPTIEMBRE AL 2 DE OCTUBRE DE 2020, FRENTE AL EVENTO EXIMENTE DE RESPONSABILIDAD CON RELACIÓN AL PREDIO MAR1_UF2_188, COMUNICADOS DEL CONCESIONARIO NÚMEROS 02-01-20200925002916 Y 02-01-20201002003008</t>
  </si>
  <si>
    <t>ENVÍO OFICIO EPS4G-1063-20 CONCEPTO JURÍDICO FRENTE A LOS INFORMES SEMANALES 1 Y 2 PARA LOS PERIODOS COMPRENDIDOS ENTRE EL 17 AL 24 DE SEPTIEMBRE DE 2020 Y EL 25 DE SEPTIEMBRE AL 1 DE OCTUBRE DE 2020, FRENTE AL EVENTO EXIMENTE DE RESPONSABILIDAD CON RELACIÓN AL PREDIO MAR1_UF2_026, COMUNICADOS DEL CONCESIONARIO NÚMEROS 02-01-20200924002905 Y 02-01-20201001003003 (SE LEVANTE EL EER).</t>
  </si>
  <si>
    <t>La Interventoría solicita al Concesionario aclare "toda vez que no se entiende por que si han cesado los hechos que dieron origen al EER, aún se pretenda reclamar los posibles costos ociosos, de un presunto EER del que ya se indica se "levanta". Por otro lado se advierte que si para el Concesionario ya cesaron los hechos que dieron origen al EER, no debera continuar presentando informes semanales, reiterando que a la fecha la ANI, no se ha pronunciado si acepta o no la ocurrencia del Evento Eximente de Responsabilidad.</t>
  </si>
  <si>
    <t>ENVÍO OFICIO EPS4G-1064-20 CONCEPTO DE LA INTERVENTORÍA FRENTE A LA MANIFESTACIÓN DEL CONCESIONARIO DE LEVANTAR EL EER EN RELACIÓN CON EL PREDIO MAR1_UF2_026 SEGÚN OFICIO 02-01-20201001003003</t>
  </si>
  <si>
    <t>La Interventoría afirma que los hechos que aduce el Concesionario como un Evento Eximente de Responsabilidad, no se enmarcan dentro de los requisitos descritos en la sección 1.62 parte general del Contrato de Concesión APP 014 DE 2015. Se solicita a la ANI se pronuncie respecto al EER que nos ocupa, en especial teniendo en cuenta que el Concesionario pese a "levantar el EER", continua con su intención de reclamar costos ociosos futuros.</t>
  </si>
  <si>
    <t>ENVÍO OFICIO EPS4G-1065-20 CONCEPTO JURIDICO FRENTE AL INFORME SEMANAL NÚMERO 16 PARA EL PERIODO COMPRENDIDO ENTRE EL 30 DE SEPTIEMBRE Y EL 6 DE OCTUBRE DE 2020, FRENTE AL EVENTO EXIMENTE DE RESPONSABILIDAD SEGÚN COMUNICADO DEL CONCESIONARIO NÚMERO 02-01-20201006003032 (SE LEVANTA EL EER).</t>
  </si>
  <si>
    <t xml:space="preserve">La Interventoría solicita al Concesionario aclare "toda vez que no se entiende por que si han cesado los hechos que dieron origen al EER, aún se pretenda reclamar los posibles costos ociosos, de un presunto EER del que ya se indica se "levanta". Por otro lado se advierte que si para el Concesionario ya cesaron los hechos que dieron origen al EER, no debera continuar presentando informes semanales, reiterando que a la fecha la ANI, no se ha pronunciado si acepta o no la ocurrencia del Evento Eximente de Responsabilidad. </t>
  </si>
  <si>
    <t>ENVÍO OFICIO EPS4G-1066-20 CONCEPTO DE LA INTERVENTORÍA FRENTE A LA MANIFESTACIÓN DEL CONCESIONARIO DE LEVANTAR EL EER SEGÚN OFICIO 02-01-20201006003032</t>
  </si>
  <si>
    <t xml:space="preserve">La Interventoría reitera que ha sido enfática en afirmar que no hay a la fecha, una afectación en forma sustancial y adversa para lograr el cumplimiento de las obligaciones derivadas del Contrato de Concesión. Solicita a la ANI se pronuncie respecto del EER que nos ocupa, teniendo en cuenta que el Concesionario, pese a "levantar el EER", continua en su intención de reclamar costos ociosos futuros. </t>
  </si>
  <si>
    <t>ENVÍO OFICIO EPS4G-1074-20 EN RESPUESTA AL OFICIO 02-01-20200924002902</t>
  </si>
  <si>
    <t>La Interventoría dejó en observación el Avalúo del Predio MAR1_UF2_025.</t>
  </si>
  <si>
    <t>ENVÍO OFICIO EPS4G-1075-20 EN RESPUESTA AL OFICIO 02-01-20200924002904</t>
  </si>
  <si>
    <t>La Interventoría dejo en observación la modificación del Avalúo del predio MAR1_UF2_145</t>
  </si>
  <si>
    <t>UF1 Y UF2</t>
  </si>
  <si>
    <t>ENVÍO OFICIO EPS4G-1076-20 EN RESPUESTA AL OFICIO 02-01-20200922002874</t>
  </si>
  <si>
    <t>La Interventoría dejó en observación el Avalúo del predio MAR1_UF1_198A y tambien dejo en observación la modificación al Avalúo del Predio MAR1_UF2_034.</t>
  </si>
  <si>
    <t>REMISORIO 358 EN RESPUESTA A LOS OFICIOS 02-01-20200929002962 INFORME DE GESTIÓN PREDIAL MES DE SEPTIEMBRE DE 2020, 02-01-20200924002901</t>
  </si>
  <si>
    <t>Análisis y revisión de cada uno de los insumos presentados en el informe de gestión predial correspondiente al mes de Septiembre de  2020, y a los insumos enviados en el oficio 02-01-20200924002901.</t>
  </si>
  <si>
    <t>REMISORIO 360 NULIDAD A LOS OFICIOS EPS4G-0459-20, EPS4G-0886-20, EPS4G-0917-20</t>
  </si>
  <si>
    <t>La Interventoría procede a dejar sin efecto la convocatoria, como la aprobación del Comité de Previa Aprobación de Aportes No. 26, y en su defecto tambien los oficios EPS4G-0459-20 (12/05/2020) y EPS4G-0886-20 (28/08/2020) Modificación Ficha Predial y Modificación Avalúo por compra de área remanente, y el oficio EPS4G-0917-20 (13/09/2020) aprobación Modificación  Avalúo.</t>
  </si>
  <si>
    <t>Seguimiento oficina fija de atención al usuario</t>
  </si>
  <si>
    <t xml:space="preserve">Seguimiento oficina satélite UF 1 de atención al usuario </t>
  </si>
  <si>
    <t xml:space="preserve">Seguimiento oficina móvil 1 de atención al usuario </t>
  </si>
  <si>
    <t>Reunión para la reactivación de las mesas de trabajo para mejorar la movilidad con funcionarios de la alcaldía de san jerónimo y lideres de la comunidad.</t>
  </si>
  <si>
    <t xml:space="preserve"> Campaña de sensibilización sobre cultura vial a los usuarios de la vía  UF 1 </t>
  </si>
  <si>
    <t>Reunión con funcionarios de gestión del riesgo para la planeación del simulacro anual.</t>
  </si>
  <si>
    <t xml:space="preserve"> sector los tamarindos, sensibilización de cultura vial a los usuarios de la vía, con acompañamiento de policía de carreteras.</t>
  </si>
  <si>
    <t xml:space="preserve">Consultas previas </t>
  </si>
  <si>
    <t xml:space="preserve"> Guaymaral, Reunión de socialización avance de obra de la UF 2.1</t>
  </si>
  <si>
    <t>Lugar: Santa fe de Antioquia, Oficina fija de atención al usuario.</t>
  </si>
  <si>
    <t>Lugar: San Jerónimo, Seguimiento a la oficina satélite UF 1 de atención al usuario.</t>
  </si>
  <si>
    <t>Lugar: UF 1, Seguimiento a la oficina Móvil 1 de atención al usuario.</t>
  </si>
  <si>
    <t>Lugar: San Jerónimo, Reunión de reactivación mesas de trabajo para mejorar la conectividad, en compañía de funcionarios de la alcaldía municipal y lideres de las comunidades</t>
  </si>
  <si>
    <t>Lugar: UF 1 acceso a San Jerónimo, campaña de sensibilización sobre cultura vial a los usuarios de la vía.</t>
  </si>
  <si>
    <t>Lugar: Santa fe de Antioquia, Reunión con funcionarios de gestión del riesgo para la planeación del simulacro anual.</t>
  </si>
  <si>
    <t>Lugar: UF 1 sector los tamarindos, sensibilización de cultura vial a los usuarios de la vía, con acompañamiento de policía de carreteras.</t>
  </si>
  <si>
    <t>Lugar: CCCN Guaymaral, Reunión de socialización avance de obra de la UF 2.1</t>
  </si>
  <si>
    <t>Envió de los siguientes comunicados: 
EPS4G-1038-20 radicado en la ANI con cosecutivo 2020-409-097408-2 del 02-10-20
EPS4G-1050-20  radicado en la ANI con cosecutivo 2020-409-098553-2 del 06-10-20
EPS4G-1061-20 radicado en DEVIMAR con consecutivo R-01-01-20201007001930 del 07-10-20
EPS4G-1068-20 radicado en la ANI con cosecutivo 2020-409-099872-2 del 08-10-20
EPS4G-1078-20  radicado en la ANI con cosecutivo 2020-409-101216-2 del 13-10-20
EPS4G-1081-20 radicado en DEVIMAR con consecutivo R-01-01-20201013001956 del 13-10-20</t>
  </si>
  <si>
    <t>del 01-10-20 al 13-10-20</t>
  </si>
  <si>
    <t xml:space="preserve">1,2.1 y 3 </t>
  </si>
  <si>
    <t>jornada de trabajo conjunta Conceionario- ANI, Interventoría, relacionada con solicitud de reconocimiento de las actividdaes de talas y podas requeridas para desvió de redes desde la subcuenta de redes</t>
  </si>
  <si>
    <t>ANI, DEVIMAR, ÉPSILON 4G</t>
  </si>
  <si>
    <t xml:space="preserve">Finalización y envió a la ANI del informe mensual #60 </t>
  </si>
  <si>
    <t>del 07-10-20 al 10-09-20</t>
  </si>
  <si>
    <t xml:space="preserve">1,2,3,4 </t>
  </si>
  <si>
    <t xml:space="preserve">Jornada de trabajo interna área ambiental relacionada con revisión y coordicnación actividades relacionadas previas para auditoria externa de calidad </t>
  </si>
  <si>
    <t xml:space="preserve">Almacenamiento y revisión correspondencia ambiental recibida de parte del Concesionario en el periodo comprendido entre el 26-09-20 al 08-10-20 y actualización formatos y cuadros de control de Interventoría. </t>
  </si>
  <si>
    <t>Seguimiento Fichas: 
PMA UF2.1: PMF-01, PMF-06, PMF-07, PMF-08, PMB-01, PMB-05, PMB 06.
PMA UF1 y 3: PMF-01, PMF-05, PMF-09, PMF-10, PMF-16, PMB-03.
PAGA Mejoramiento Fichas: PAC-2.1-04, PAC-2.3-06, PAC-2.4-07, PAC-2.5-08.
PAGA O Y M: PAC-2.3-06</t>
  </si>
  <si>
    <t>Del 07-10-20 al 13-10-20</t>
  </si>
  <si>
    <t>Elaboración informe semanal 261 y diligenciamiento Formato R-CEC-22 "Registro fotografico"</t>
  </si>
  <si>
    <r>
      <rPr>
        <b/>
        <sz val="11"/>
        <rFont val="Calibri"/>
        <family val="2"/>
        <scheme val="minor"/>
      </rPr>
      <t xml:space="preserve">PMF-01
PK 9+200 (imágenes 1 y 2) Acceso a vereda metizal y PK 15+800 (imágenes 3 y 4)
</t>
    </r>
    <r>
      <rPr>
        <sz val="11"/>
        <rFont val="Calibri"/>
        <family val="2"/>
        <scheme val="minor"/>
      </rPr>
      <t>En los sitios indicados el concesionario desarrolla las siguientes actividades:</t>
    </r>
    <r>
      <rPr>
        <sz val="11"/>
        <color rgb="FFFF0000"/>
        <rFont val="Calibri"/>
        <family val="2"/>
        <scheme val="minor"/>
      </rPr>
      <t xml:space="preserve"> </t>
    </r>
    <r>
      <rPr>
        <sz val="11"/>
        <rFont val="Calibri"/>
        <family val="2"/>
        <scheme val="minor"/>
      </rPr>
      <t xml:space="preserve">
Implementación de obras de drenaje y subdrenaje complementarias como rondas de coronación y la instalación de drenes horizontales o de penetración, además de la implementación de obras de protección de taludes como concreto lanzado soportado en malla electrosoldada.</t>
    </r>
  </si>
  <si>
    <r>
      <t>PMB-03 Enlace vereda Ebéjico</t>
    </r>
    <r>
      <rPr>
        <sz val="11"/>
        <rFont val="Calibri"/>
        <family val="2"/>
        <scheme val="minor"/>
      </rPr>
      <t xml:space="preserve">
PK 6+000 (imágenes 5-8), EL Concesionario en los sitios intervenidos adiciona material vegetal chipiado, con el propósito de aumentar la retención de humedad del suelo y aporte nutricional.</t>
    </r>
  </si>
  <si>
    <r>
      <rPr>
        <b/>
        <sz val="11"/>
        <rFont val="Calibri"/>
        <family val="2"/>
        <scheme val="minor"/>
      </rPr>
      <t>PMF-05
PK 11+800 CI (Imagen 9) y PK 14+800 (imagen 10).</t>
    </r>
    <r>
      <rPr>
        <b/>
        <sz val="11"/>
        <color rgb="FFFF0000"/>
        <rFont val="Calibri"/>
        <family val="2"/>
        <scheme val="minor"/>
      </rPr>
      <t xml:space="preserve"> </t>
    </r>
    <r>
      <rPr>
        <b/>
        <sz val="11"/>
        <rFont val="Calibri"/>
        <family val="2"/>
        <scheme val="minor"/>
      </rPr>
      <t xml:space="preserve">
</t>
    </r>
    <r>
      <rPr>
        <sz val="11"/>
        <rFont val="Calibri"/>
        <family val="2"/>
        <scheme val="minor"/>
      </rPr>
      <t>Se evidenció que el concesionario realiza el mantenimiento de maquinaria a través de dos carrotalleres, los cuales hacen recorrido en los diferentes frentes de obra llevando a cabo la ejecución de todas las medidas de manejo para el control de derrames y disposición final de residuos peligrosos.</t>
    </r>
  </si>
  <si>
    <r>
      <t xml:space="preserve">PMF-16
PK 10+250  CI Acceso a la Vereda Piedra Negra (imágenes 11 y 12)
</t>
    </r>
    <r>
      <rPr>
        <sz val="11"/>
        <color theme="1"/>
        <rFont val="Calibri"/>
        <family val="2"/>
        <scheme val="minor"/>
      </rPr>
      <t>Para evitar afectaciones a la comunidad aledaña al proyecto por material particulado, el concesionario realiza la instalación de polisombras en los tramos de intervención.</t>
    </r>
    <r>
      <rPr>
        <b/>
        <sz val="11"/>
        <color theme="1"/>
        <rFont val="Calibri"/>
        <family val="2"/>
        <scheme val="minor"/>
      </rPr>
      <t xml:space="preserve">
</t>
    </r>
  </si>
  <si>
    <r>
      <t xml:space="preserve">PMB-01
PK 32+200 CI (imágenes 1 y 2).
</t>
    </r>
    <r>
      <rPr>
        <sz val="11"/>
        <rFont val="Calibri"/>
        <family val="2"/>
        <scheme val="minor"/>
      </rPr>
      <t>El concesionario realiza registros de atropellamiento de fauna Silvestre en el corredor vial, con el fin de validar los sitios que mayor frecuencia de ocurrencia, asociado al grupo taxonómico que se está viendo afectado con estos eventos.  Con la identificación de esta información, y la ubicación de la mayor ocurrencia del atropellamiento de fauna, se definen los sitios estratégicos para adelantar las adecuaciones como pasos de fauna silvestre, los animales muertos son identificados por un biólogo y retirados de la vía para evitar accidentes con animales de carroña y enterrados en sitios aledaños al proyecto.</t>
    </r>
  </si>
  <si>
    <r>
      <t xml:space="preserve">PMF-01, PMF-06 y PMB 06.
</t>
    </r>
    <r>
      <rPr>
        <sz val="11"/>
        <rFont val="Calibri"/>
        <family val="2"/>
        <scheme val="minor"/>
      </rPr>
      <t xml:space="preserve">Dentro de las actividades planteadas por el concesionario en cuanto la Implementación de obras de protección de taludes, este realiza actividades de resiembra de pastos y riego en taludes donde la empradización mediante hidrosiembra que no obtuvo buenos resultados,  PK 26+400 CI Imagen 3 y 27+400 CD Imagen 4. Estas actividades están planteadas en pro de mejorar y recuperar la calidad paisajística alterada por las diferentes actividades del proyecto,minimizando así  la activación de procesos erosivos y contribuir a la restauración paisajística. del proyecto.
El concesionario avanza en la apertura de nuevos taludes PK 25+800 CI </t>
    </r>
    <r>
      <rPr>
        <sz val="11"/>
        <color theme="1"/>
        <rFont val="Calibri"/>
        <family val="2"/>
        <scheme val="minor"/>
      </rPr>
      <t>(imágenes 5 - 6), s</t>
    </r>
    <r>
      <rPr>
        <sz val="11"/>
        <rFont val="Calibri"/>
        <family val="2"/>
        <scheme val="minor"/>
      </rPr>
      <t xml:space="preserve">e observa el inicio de las actividades de protección con la instalación de pernos pasivos </t>
    </r>
  </si>
  <si>
    <r>
      <t xml:space="preserve">PMB-05
PK 25+600(Imágenes 7-8)
</t>
    </r>
    <r>
      <rPr>
        <sz val="11"/>
        <rFont val="Calibri"/>
        <family val="2"/>
        <scheme val="minor"/>
      </rPr>
      <t>En el sitio indicado el concesionario realizó actividades de aprovechamiento forestal, los troncos que fueron liberados de ramas son apilados temporalmente en el sitio de tala, luego de contar con un volumen de material vegetal apreciable, el Concesionario realiza el retiro de este material con el uso de cargadores y camiones para su posterior disposición y uso.</t>
    </r>
  </si>
  <si>
    <r>
      <t xml:space="preserve">PMF-01, PMF-06
PK 20+150(Imágenes 9 y 10)
</t>
    </r>
    <r>
      <rPr>
        <sz val="11"/>
        <rFont val="Calibri"/>
        <family val="2"/>
        <scheme val="minor"/>
      </rPr>
      <t>Dentro de las actividades planteadas por el concesionario en cuanto la implementación de obras de protección de taludes, el concesionario realiza actividades de empradización de pastos mediante hidrosiembra.</t>
    </r>
  </si>
  <si>
    <r>
      <rPr>
        <b/>
        <sz val="11"/>
        <rFont val="Calibri"/>
        <family val="2"/>
        <scheme val="minor"/>
      </rPr>
      <t xml:space="preserve">PMF-07 Y PMF-08
PK 21+300(Imágenes 11 y 12)
</t>
    </r>
    <r>
      <rPr>
        <sz val="11"/>
        <rFont val="Calibri"/>
        <family val="2"/>
        <scheme val="minor"/>
      </rPr>
      <t>Para el manejo de aguas residuales domésticas el concesionario dispone de unidades sanitarias, a las cuales se le realiza el mantenimiento periódico de estas unidades a cargo de la empresa STAP ANTIOQUIA S.A.S, tambien dispone de puntos ecológicos debidamente señalizados, para el manejo de residuos sólidos.</t>
    </r>
  </si>
  <si>
    <t>Seguimiento a las medidas de manejo ambiental UF 2.1 y UF 1 Y 3-PAGA</t>
  </si>
  <si>
    <r>
      <t>PAC-2.3-06-PAGA O Y M</t>
    </r>
    <r>
      <rPr>
        <b/>
        <sz val="11"/>
        <color rgb="FFFF0000"/>
        <rFont val="Calibri"/>
        <family val="2"/>
        <scheme val="minor"/>
      </rPr>
      <t xml:space="preserve"> </t>
    </r>
    <r>
      <rPr>
        <b/>
        <sz val="11"/>
        <rFont val="Calibri"/>
        <family val="2"/>
        <scheme val="minor"/>
      </rPr>
      <t xml:space="preserve">
PK 10+400 CD (Imágenes 1-2)
PK 9+800 CD(Imágenes 3-4)
PK 13+100 CD (Imágenes 5-6)
</t>
    </r>
    <r>
      <rPr>
        <sz val="11"/>
        <rFont val="Calibri"/>
        <family val="2"/>
        <scheme val="minor"/>
      </rPr>
      <t>El concesionario realiza el mantenimiento y limpieza de cuentas, en los sitios indicados se desarrollan actividades de recolección de material proveniente de  movimientos en masa que obstruyen las cunetas .</t>
    </r>
  </si>
  <si>
    <r>
      <rPr>
        <b/>
        <sz val="11"/>
        <rFont val="Calibri"/>
        <family val="2"/>
        <scheme val="minor"/>
      </rPr>
      <t xml:space="preserve">PAC-2.1-04, PAC-2.3-06, PAC-2.4-07, PAC-2.5-08.
Acopio Portal Santa fe (Casa de muñecas) Tramo PK 0+050 CD - 0+300 CD(Mejoramiento)
(Imágenes 7-19),  </t>
    </r>
    <r>
      <rPr>
        <sz val="11"/>
        <rFont val="Calibri"/>
        <family val="2"/>
        <scheme val="minor"/>
      </rPr>
      <t xml:space="preserve">En el tramo indicado se observan: residuos de demolición, retales de madera, hierro y tubería, vertimientos de concreto y llantas sin implementación de medidas de manejo ambiental. ver comunicado Interventoría en el cual se relacionan las medidas no cumplidas en el oficio EPS4G-1081-20.
</t>
    </r>
    <r>
      <rPr>
        <b/>
        <sz val="11"/>
        <rFont val="Calibri"/>
        <family val="2"/>
        <scheme val="minor"/>
      </rPr>
      <t xml:space="preserve">
</t>
    </r>
  </si>
  <si>
    <r>
      <rPr>
        <b/>
        <sz val="11"/>
        <rFont val="Calibri"/>
        <family val="2"/>
        <scheme val="minor"/>
      </rPr>
      <t>PGH-3.1-09(Mejoramiento)</t>
    </r>
    <r>
      <rPr>
        <sz val="11"/>
        <rFont val="Calibri"/>
        <family val="2"/>
        <scheme val="minor"/>
      </rPr>
      <t xml:space="preserve">
Se realiza seguimiento por de las obras de ocupación de cauce previstas para las actividades de mejoramiento, se verifica el avance constructivo y las medidas de manejo de aguas superficiales con el fin de prevenir los impactos sobre el recurso hídrico.
Imagenes (21 y 22) RES1712-7015, No se realizan actividades constructivas.
Imágenes (23 y 24) RES1718-4528, No se realizan actividades constructivas.
Imágenes (25 y 26) RES1705-2515, No se realizan actividades constructivas.
Imagen 27, RES 1705-2512, No se realizan actividades constructivas.
Imagen 28, RES 1705-2626, Imagen 29 RES 1711-6445, Imagen 30 RES 1705-2628, Imagen 31, RES 1711-6673, No se realizan actividades constructivas, Imágenes (32-34),  El concesionario avanza en las labores constructivas, se da un manejo adecuado de los materiales de construcción y residuos sólidos de acuerdo a lo establecido en los proyectos respectivos (Manejo integral de materiales de construcción PAC-2.1-04, manejo y disposición final de sobrantes PAC-2.4-07, manejo de residuos sólidos convencionales y especiales PAC-2.5-08).</t>
    </r>
    <r>
      <rPr>
        <sz val="11"/>
        <rFont val="Calibri"/>
        <family val="2"/>
        <scheme val="minor"/>
      </rPr>
      <t xml:space="preserve">
</t>
    </r>
  </si>
  <si>
    <r>
      <rPr>
        <b/>
        <sz val="11"/>
        <color theme="1"/>
        <rFont val="Calibri"/>
        <family val="2"/>
        <scheme val="minor"/>
      </rPr>
      <t xml:space="preserve">PGH-3.2-10
PK 0+050(Imágenes 35 y 36) 
 </t>
    </r>
    <r>
      <rPr>
        <sz val="11"/>
        <color theme="1"/>
        <rFont val="Calibri"/>
        <family val="2"/>
        <scheme val="minor"/>
      </rPr>
      <t xml:space="preserve">El Concesionario cuenta en los frentes de obra con USP diferenciadas por generó, las cuales se les realiza mantenimiento con una peridicidad de dos veces por semana, el cual es realizado por la empresa STAP, los residuos generados son dispuestos en la PTAR San Fernando la cual es operada por EPM y cuenta con los permisos de vertimientos vigentes. </t>
    </r>
  </si>
  <si>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inicio ejecución de labores de monitoreo exigidas en el periodo de septiembre de 2020.
-Se continua con la ejecución de las medidas ambientales por parte del Concesionario.
-ANLA con autos 3502 de 2020 y 3767 de 2020 avoca a conocimiento de actuacioes administrativas trasladas por corantioquia para los expedientes de las Resoluciones de Levantamiento de Veda Regional 4266, 4319 y 111.</t>
    </r>
    <r>
      <rPr>
        <b/>
        <sz val="11"/>
        <color theme="1"/>
        <rFont val="Arial"/>
        <family val="2"/>
      </rPr>
      <t xml:space="preserve">
RECOMENDACIONES
</t>
    </r>
    <r>
      <rPr>
        <sz val="11"/>
        <color theme="1"/>
        <rFont val="Arial"/>
        <family val="2"/>
      </rPr>
      <t xml:space="preserve">
•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</si>
  <si>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Aporte 2019</t>
  </si>
  <si>
    <t>Aporte 2018</t>
  </si>
  <si>
    <t>Certificacion</t>
  </si>
  <si>
    <t>Aporte adicional</t>
  </si>
  <si>
    <t>Ambiental Int</t>
  </si>
  <si>
    <t>C303700071-8477-2308</t>
  </si>
  <si>
    <t>Cumplió aporte del mes de Agosto 2020</t>
  </si>
  <si>
    <t>Ago-20</t>
  </si>
  <si>
    <t>Aporte de Septiembre 31 -2020</t>
  </si>
  <si>
    <t>Giro 39</t>
  </si>
  <si>
    <t>C303700071-8477-2307</t>
  </si>
  <si>
    <t>Jul-20</t>
  </si>
  <si>
    <t>Aporte de agosto 31 -2020</t>
  </si>
  <si>
    <t>Giro 38</t>
  </si>
  <si>
    <t>Total Establecido</t>
  </si>
  <si>
    <t>Intereses</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</si>
  <si>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</si>
  <si>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</si>
  <si>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</si>
  <si>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</si>
  <si>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</si>
  <si>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</si>
  <si>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</si>
  <si>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</si>
  <si>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Respuesta a los comunicados EPS4G-1380-19, EPS4G-1381-19, EPS4G-
1382-19, EPS4G-1383-19, EPS4G-1384-19, EPS4G-1385-19, EPS4G-1386-19,
EPS4G-1387-19, EPS4G-0280-20, EPS4G-0242-20, EPS4G-0449-20, EPS4G-
0450-20, EPS4G-0558-20, EPS4G-0759-20, EPS4G-0979-20, EPS4G-1028-20
referentes a la respuesta sobre las actas de construcción del túnel de occidente desde octubre 2018 a agosto 2020.</t>
  </si>
  <si>
    <t>D-02-01-20201002-003007</t>
  </si>
  <si>
    <t xml:space="preserve">ENTREGA DE ANALISIS DE PRECIOS UNITARIOS DE SUMINISTRO E INSTALACION DE POSTES DE FIBRA </t>
  </si>
  <si>
    <t>D-02-01-20200930-002980</t>
  </si>
  <si>
    <t>RESPUESTA A COMUNICACIÓN EPS4G-0909-20 REFERENTE A LA CONSTRUCCION PUENTE 019 K8+800 UF1</t>
  </si>
  <si>
    <t>D-02-01-20200929-002948</t>
  </si>
  <si>
    <t>ENTREGA RFI 965, 977 Y 976 REFERENTE A LOS AJUSTES EN PUENTES DE LA UF1</t>
  </si>
  <si>
    <t>D-02-01-20200929-002949</t>
  </si>
  <si>
    <t>MODIFICACION DISEÑO ESTRUCTURAL DEL PUENTE 072 K9+400 UF1</t>
  </si>
  <si>
    <t>D-02-01-20200929-002950</t>
  </si>
  <si>
    <t>RESPUESTA A COMUNICACIÓN EPS4G-0855-20 REFERENTE A LA ENTREGA DE PLANOS DE LA INTERSECCION SAN JERONIMO UF2,1</t>
  </si>
  <si>
    <t>D-02-01-20200930-002964</t>
  </si>
  <si>
    <t>ENTREGA DE DISEÑO ESTRUCTURAL DEL MURO COMPLEMENTARIO AL ESTRIBO 1 DEL PUENTE K21+700 UF2,1</t>
  </si>
  <si>
    <t>D-02-01-20200930-002975</t>
  </si>
  <si>
    <t xml:space="preserve">ENTREGA DE PROCEDIMIENTO DE PRUEBA DE CARGA EN PUENTE K1+440 </t>
  </si>
  <si>
    <t>D-02-01-20200925-002915</t>
  </si>
  <si>
    <t>NOTIFICACION - VERIFICACION DEL SUBSECTOR 3,1B DE LA UNIDAD FUNCIONAL 3</t>
  </si>
  <si>
    <t>D-02-01-20200911-002765</t>
  </si>
  <si>
    <t>ALCANCE A COMUNICACIÓN D0002593 REFERENTE A LA ENTREGA DE DISEÑO DE ZONA DE CONTIGENCIA SOBRE EL TRAMAO 30+500 AL 31+700 ENTRTEGA DISEÑO HIDRAULICO</t>
  </si>
  <si>
    <t>D-02-01-20200911-002749</t>
  </si>
  <si>
    <t>RESPUESTA AL COMUNICADO EPS4G099320 REFERENTE A LA MODIFICACIONES DE LA ZONA CONTIGENCIA TRAMO K30+500 AL K31+700 ENTREGA DEL TALUD  K31+060 AL K31+150</t>
  </si>
  <si>
    <t>D-02-01-20201005-003013</t>
  </si>
  <si>
    <t>ENTREGA RFI 556 Y 920 REFERENTE AL DISEÑO DE TALUDES UBICADOS EN LA CALZADA IZQUIERDA DEL K12+820 DE LA UF1</t>
  </si>
  <si>
    <t>D-02-01-20201005-003012</t>
  </si>
  <si>
    <t>MODIFICACION DISEÑO ESTRUCTURAL DEL PUENTE 067 K9+500 UF1</t>
  </si>
  <si>
    <t>D-02-01-20201005-003021</t>
  </si>
  <si>
    <t>RESPUESTA A COMUNICADO EPS4G-1012-20 REFERENTE A LA ENTREGA DE MODIFICACION DEL PUENTE 001 K0+110 LA NEGRA UF1</t>
  </si>
  <si>
    <t>D-02-01-20201005-003022</t>
  </si>
  <si>
    <t>RESPUESTA A COMUNICACIÓN EPS4G100020 REFERENTE A LAS ENTREGAS DE MODIFICACIONES UF1</t>
  </si>
  <si>
    <t>D-02-01-20201008-003046</t>
  </si>
  <si>
    <t>MODIFICACION DEL DISEÑO ESTRUCTURAL DEL PUENTE 070 K9+900 UF1</t>
  </si>
  <si>
    <t>D-02-01-20201008-003050</t>
  </si>
  <si>
    <t>ENTREGA DE RESULTADOS DE CBR EN SUBRASANTE PARA INSTALACION CAPAS GRANULARES - SEPTIEMBRE</t>
  </si>
  <si>
    <t>D-02-01-20201008-003048</t>
  </si>
  <si>
    <t>ENTREGA RFI 486 REFERENTE A LA MODIFICACION DEL DISEÑO DEL TERRAPLEN UBICADO EN EL K10+687 DOÑA ROSA UF1</t>
  </si>
  <si>
    <t>D-02-01-20201008-003049</t>
  </si>
  <si>
    <t>ENTREGA DE PLANOS REDES ELECTRICAS DE LA INTERSECCION SAN JERONIMO APROBADO POR EPM</t>
  </si>
  <si>
    <t>D-02-01-20201008-003047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</si>
</sst>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8"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1"/>
      <name val="Arial Narrow"/>
      <family val="2"/>
    </font>
    <font>
      <sz val="11"/>
      <color rgb="FFFF0000"/>
      <name val="Calibri"/>
      <family val="2"/>
      <scheme val="minor"/>
    </font>
    <font>
      <b/>
      <sz val="10"/>
      <color rgb="FF000000"/>
      <name val="Arial"/>
      <family val="2"/>
    </font>
    <font>
      <b/>
      <sz val="10"/>
      <name val="Arial Narrow"/>
      <family val="2"/>
    </font>
    <font>
      <b/>
      <sz val="12"/>
      <color theme="1"/>
      <name val="Calibri"/>
      <family val="2"/>
      <scheme val="minor"/>
    </font>
    <font>
      <sz val="9"/>
      <color theme="1"/>
      <name val="Arial Narrow"/>
      <family val="2"/>
    </font>
    <font>
      <sz val="11"/>
      <color rgb="FF00B0F0"/>
      <name val="Arial"/>
      <family val="2"/>
    </font>
    <font>
      <b/>
      <sz val="9"/>
      <color theme="1"/>
      <name val="Calibri"/>
      <family val="2"/>
      <scheme val="minor"/>
    </font>
    <font>
      <b/>
      <sz val="11"/>
      <color rgb="FFFF0000"/>
      <name val="Calibri"/>
      <family val="2"/>
      <scheme val="minor"/>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5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001">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169" fontId="7" fillId="0" borderId="1" xfId="5" applyNumberFormat="1" applyFont="1" applyBorder="1" applyAlignment="1">
      <alignment horizontal="center"/>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0" fontId="8" fillId="0" borderId="9" xfId="0" applyFont="1" applyBorder="1" applyAlignment="1">
      <alignment vertical="center" wrapText="1"/>
    </xf>
    <xf numFmtId="0" fontId="8" fillId="0" borderId="10" xfId="0"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171" fontId="18" fillId="16" borderId="1" xfId="0" applyNumberFormat="1" applyFont="1" applyFill="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38" fontId="8" fillId="3" borderId="11" xfId="0" applyNumberFormat="1" applyFont="1" applyFill="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13" fillId="12" borderId="13" xfId="0" applyFont="1" applyFill="1" applyBorder="1" applyAlignment="1">
      <alignment horizontal="center" vertical="center" textRotation="90"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169" fontId="2" fillId="0" borderId="1" xfId="0" applyNumberFormat="1" applyFont="1" applyBorder="1" applyAlignment="1">
      <alignment wrapText="1"/>
    </xf>
    <xf numFmtId="0" fontId="20" fillId="0" borderId="0" xfId="0" applyFont="1" applyAlignment="1">
      <alignment wrapText="1"/>
    </xf>
    <xf numFmtId="169" fontId="3" fillId="0" borderId="1" xfId="0" applyNumberFormat="1" applyFont="1" applyBorder="1" applyAlignment="1">
      <alignment wrapText="1"/>
    </xf>
    <xf numFmtId="170" fontId="13" fillId="0" borderId="1" xfId="11" applyNumberFormat="1" applyFont="1" applyBorder="1" applyAlignment="1">
      <alignment horizontal="right" wrapText="1"/>
    </xf>
    <xf numFmtId="38" fontId="17" fillId="0" borderId="1" xfId="2" applyNumberFormat="1" applyFont="1" applyBorder="1" applyAlignment="1">
      <alignment horizontal="center" wrapText="1"/>
    </xf>
    <xf numFmtId="171" fontId="51"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0" fillId="0" borderId="0" xfId="12" applyFont="1"/>
    <xf numFmtId="0" fontId="44" fillId="0" borderId="1" xfId="15" applyFont="1" applyBorder="1" applyAlignment="1">
      <alignment horizontal="center" wrapText="1"/>
    </xf>
    <xf numFmtId="0" fontId="54" fillId="0" borderId="0" xfId="15" applyFont="1"/>
    <xf numFmtId="0" fontId="22" fillId="0" borderId="10" xfId="0" applyFont="1" applyBorder="1" applyAlignment="1">
      <alignment horizontal="center" vertical="center" wrapText="1"/>
    </xf>
    <xf numFmtId="0" fontId="22" fillId="0" borderId="9" xfId="0" applyFont="1" applyBorder="1" applyAlignment="1">
      <alignment horizontal="center" vertical="center" wrapText="1"/>
    </xf>
    <xf numFmtId="0" fontId="22" fillId="0" borderId="10" xfId="0" applyFont="1" applyBorder="1" applyAlignment="1">
      <alignment horizontal="center" vertical="center"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44" fillId="0" borderId="1" xfId="15" applyFont="1" applyBorder="1" applyAlignment="1">
      <alignment horizontal="center" vertical="center"/>
    </xf>
    <xf numFmtId="0" fontId="44" fillId="0" borderId="1" xfId="15" applyFont="1" applyBorder="1" applyAlignment="1">
      <alignment horizontal="center" vertical="center" wrapText="1"/>
    </xf>
    <xf numFmtId="0" fontId="44" fillId="0" borderId="1" xfId="15" applyFont="1" applyBorder="1" applyAlignment="1">
      <alignment horizontal="center"/>
    </xf>
    <xf numFmtId="14" fontId="34" fillId="0" borderId="11" xfId="7" applyNumberFormat="1" applyFont="1" applyBorder="1" applyAlignment="1">
      <alignment horizontal="center" vertical="center"/>
    </xf>
    <xf numFmtId="38" fontId="7" fillId="6" borderId="1" xfId="0" applyNumberFormat="1" applyFont="1" applyFill="1" applyBorder="1" applyAlignment="1">
      <alignment horizontal="center" vertical="center" wrapText="1"/>
    </xf>
    <xf numFmtId="0" fontId="7" fillId="0" borderId="1" xfId="0" applyFont="1" applyBorder="1" applyAlignment="1">
      <alignment horizontal="center" vertical="center" wrapText="1"/>
    </xf>
    <xf numFmtId="0" fontId="5" fillId="0" borderId="1" xfId="0"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5"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 xfId="2" applyFont="1" applyBorder="1" applyAlignment="1">
      <alignment horizontal="center" vertical="center"/>
    </xf>
    <xf numFmtId="0" fontId="7" fillId="0" borderId="1" xfId="2" applyFont="1" applyBorder="1" applyAlignment="1">
      <alignment horizontal="center" vertical="center" wrapText="1"/>
    </xf>
    <xf numFmtId="0" fontId="7" fillId="0" borderId="6" xfId="0" applyFont="1" applyBorder="1" applyAlignment="1">
      <alignment horizontal="center" vertical="center" wrapText="1"/>
    </xf>
    <xf numFmtId="0" fontId="4" fillId="0" borderId="0" xfId="0" applyFont="1" applyAlignment="1">
      <alignment horizontal="center" wrapText="1"/>
    </xf>
    <xf numFmtId="0" fontId="7" fillId="0" borderId="1" xfId="0" applyFont="1" applyBorder="1" applyAlignment="1">
      <alignment horizontal="center" wrapText="1"/>
    </xf>
    <xf numFmtId="169" fontId="2" fillId="0" borderId="1" xfId="0" applyNumberFormat="1" applyFont="1" applyBorder="1" applyAlignment="1">
      <alignmen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7" fillId="0" borderId="1" xfId="2" applyNumberFormat="1" applyFont="1" applyBorder="1" applyAlignment="1">
      <alignment vertical="center" wrapText="1"/>
    </xf>
    <xf numFmtId="176" fontId="7" fillId="0" borderId="1" xfId="5" applyNumberFormat="1" applyFont="1" applyBorder="1" applyAlignment="1">
      <alignment vertical="center" wrapText="1"/>
    </xf>
    <xf numFmtId="176" fontId="7" fillId="0" borderId="1" xfId="5" applyNumberFormat="1"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69" fontId="2"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0" fontId="7" fillId="15" borderId="1" xfId="2"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9" fontId="7" fillId="0" borderId="1" xfId="2" applyNumberFormat="1" applyFont="1" applyBorder="1" applyAlignment="1">
      <alignment horizontal="center" vertical="center" wrapText="1"/>
    </xf>
    <xf numFmtId="164" fontId="7" fillId="0" borderId="1" xfId="11" applyFont="1" applyBorder="1" applyAlignment="1">
      <alignment vertical="center" wrapText="1"/>
    </xf>
    <xf numFmtId="169" fontId="5" fillId="0" borderId="1" xfId="0" applyNumberFormat="1"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3" xfId="2" applyFont="1" applyBorder="1" applyAlignment="1">
      <alignment horizontal="center" vertical="center"/>
    </xf>
    <xf numFmtId="0" fontId="8" fillId="0" borderId="1"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49" fillId="0" borderId="2" xfId="2" applyFont="1" applyBorder="1" applyAlignment="1">
      <alignment horizontal="left" vertical="center" wrapText="1"/>
    </xf>
    <xf numFmtId="0" fontId="7" fillId="0" borderId="1" xfId="0" applyFont="1" applyBorder="1" applyAlignment="1">
      <alignment horizontal="left" vertical="center" wrapText="1"/>
    </xf>
    <xf numFmtId="0" fontId="7" fillId="0" borderId="26"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7" fillId="0" borderId="1" xfId="2" applyFont="1" applyBorder="1" applyAlignment="1">
      <alignment horizontal="center" vertical="center" wrapText="1"/>
    </xf>
    <xf numFmtId="0" fontId="6" fillId="0" borderId="6" xfId="0" applyFont="1" applyFill="1" applyBorder="1" applyAlignment="1">
      <alignment horizontal="left" vertical="center" wrapText="1"/>
    </xf>
    <xf numFmtId="0" fontId="6" fillId="0" borderId="7" xfId="0" applyFont="1" applyFill="1" applyBorder="1" applyAlignment="1">
      <alignment horizontal="left"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0" fontId="7" fillId="0" borderId="25" xfId="2"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7" fillId="6" borderId="1" xfId="0" applyNumberFormat="1" applyFont="1" applyFill="1" applyBorder="1" applyAlignment="1">
      <alignmen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8" xfId="0" applyNumberFormat="1" applyFont="1" applyFill="1" applyBorder="1" applyAlignment="1">
      <alignment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38" fontId="7" fillId="0" borderId="18"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9" fillId="0" borderId="2" xfId="0" applyFont="1" applyBorder="1" applyAlignment="1">
      <alignment horizontal="center" vertical="center" wrapText="1"/>
    </xf>
    <xf numFmtId="0" fontId="7" fillId="0" borderId="0"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7" fillId="6" borderId="3"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49" fontId="7" fillId="0" borderId="1" xfId="0" applyNumberFormat="1" applyFont="1" applyBorder="1" applyAlignment="1">
      <alignment horizontal="left" vertical="center" wrapText="1"/>
    </xf>
    <xf numFmtId="9" fontId="7" fillId="0" borderId="1" xfId="1" applyNumberFormat="1" applyFont="1" applyBorder="1" applyAlignment="1">
      <alignment horizontal="center" vertical="center" wrapText="1"/>
    </xf>
    <xf numFmtId="0" fontId="7" fillId="0" borderId="1" xfId="0" applyFont="1" applyFill="1" applyBorder="1" applyAlignment="1">
      <alignment horizontal="left"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21" fillId="0" borderId="5"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7" xfId="0" applyFont="1" applyBorder="1" applyAlignment="1">
      <alignment horizontal="center" vertical="center" wrapText="1"/>
    </xf>
    <xf numFmtId="0" fontId="21" fillId="0" borderId="8"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6" fillId="0" borderId="1" xfId="1" applyFont="1" applyBorder="1" applyAlignment="1">
      <alignment horizontal="center" vertical="center" wrapText="1"/>
    </xf>
    <xf numFmtId="2" fontId="7"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9" fontId="8" fillId="0" borderId="3"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left"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0" borderId="3" xfId="2" applyFont="1" applyBorder="1" applyAlignment="1">
      <alignment horizontal="center" vertical="center"/>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0" borderId="3" xfId="0" applyFont="1" applyBorder="1" applyAlignment="1">
      <alignment horizontal="center" vertical="center"/>
    </xf>
    <xf numFmtId="38" fontId="5" fillId="6" borderId="1" xfId="0" applyNumberFormat="1" applyFont="1" applyFill="1" applyBorder="1" applyAlignment="1">
      <alignment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46" fillId="0" borderId="43" xfId="15" applyFont="1" applyBorder="1" applyAlignment="1">
      <alignment horizontal="left" vertical="center"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6" fillId="0" borderId="53" xfId="15" applyFont="1" applyBorder="1" applyAlignment="1">
      <alignment horizontal="left" vertical="center" wrapText="1"/>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3" xfId="15" applyFont="1" applyBorder="1" applyAlignment="1">
      <alignment horizontal="center" vertical="center"/>
    </xf>
    <xf numFmtId="0" fontId="45" fillId="0" borderId="2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47"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2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 xfId="15" applyFont="1" applyBorder="1" applyAlignment="1">
      <alignment horizontal="center" vertical="center"/>
    </xf>
    <xf numFmtId="0" fontId="44" fillId="0" borderId="8" xfId="15" applyFont="1" applyBorder="1" applyAlignment="1">
      <alignment horizontal="center" vertical="center"/>
    </xf>
    <xf numFmtId="0" fontId="44" fillId="0" borderId="53" xfId="15" applyFont="1" applyBorder="1" applyAlignment="1">
      <alignment horizontal="center" vertical="center"/>
    </xf>
    <xf numFmtId="0" fontId="44" fillId="0" borderId="1" xfId="15" applyFont="1" applyBorder="1" applyAlignment="1">
      <alignment horizontal="center" vertical="center"/>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52" fillId="0" borderId="5" xfId="15" applyFont="1" applyBorder="1" applyAlignment="1">
      <alignment horizontal="center" vertical="center"/>
    </xf>
    <xf numFmtId="0" fontId="52" fillId="0" borderId="6" xfId="15" applyFont="1" applyBorder="1" applyAlignment="1">
      <alignment horizontal="center" vertical="center"/>
    </xf>
    <xf numFmtId="0" fontId="52" fillId="0" borderId="7" xfId="15" applyFont="1" applyBorder="1" applyAlignment="1">
      <alignment horizontal="center" vertical="center"/>
    </xf>
    <xf numFmtId="0" fontId="52" fillId="0" borderId="8" xfId="15" applyFont="1" applyBorder="1" applyAlignment="1">
      <alignment horizontal="center" vertical="center"/>
    </xf>
    <xf numFmtId="0" fontId="52" fillId="0" borderId="9" xfId="15" applyFont="1" applyBorder="1" applyAlignment="1">
      <alignment horizontal="center" vertical="center"/>
    </xf>
    <xf numFmtId="0" fontId="52" fillId="0" borderId="10"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53" fillId="0" borderId="1" xfId="15" applyFont="1" applyBorder="1" applyAlignment="1">
      <alignment horizontal="center" vertical="center"/>
    </xf>
    <xf numFmtId="0" fontId="44" fillId="0" borderId="1" xfId="15" applyFont="1" applyBorder="1" applyAlignment="1">
      <alignment horizontal="center" vertical="center" wrapText="1"/>
    </xf>
    <xf numFmtId="0" fontId="44" fillId="0" borderId="1" xfId="15" applyFont="1" applyBorder="1" applyAlignment="1">
      <alignment horizont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14" fontId="32" fillId="0" borderId="3" xfId="12" applyNumberFormat="1" applyFont="1" applyBorder="1" applyAlignment="1">
      <alignment horizontal="center" vertical="center"/>
    </xf>
    <xf numFmtId="14" fontId="32" fillId="0" borderId="4" xfId="12" applyNumberFormat="1"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40"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4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56" fillId="7" borderId="17" xfId="12" applyFont="1" applyFill="1" applyBorder="1" applyAlignment="1">
      <alignment horizontal="center" vertical="center" wrapText="1"/>
    </xf>
    <xf numFmtId="0" fontId="56" fillId="7" borderId="15" xfId="12" applyFont="1" applyFill="1" applyBorder="1" applyAlignment="1">
      <alignment horizontal="center" vertical="center" wrapText="1"/>
    </xf>
    <xf numFmtId="0" fontId="56" fillId="7" borderId="16" xfId="12" applyFont="1" applyFill="1" applyBorder="1" applyAlignment="1">
      <alignment horizontal="center" vertical="center" wrapText="1"/>
    </xf>
    <xf numFmtId="0" fontId="56" fillId="7" borderId="22" xfId="12" applyFont="1" applyFill="1" applyBorder="1" applyAlignment="1">
      <alignment horizontal="center" vertical="center" wrapText="1"/>
    </xf>
    <xf numFmtId="0" fontId="56" fillId="7" borderId="23" xfId="12" applyFont="1" applyFill="1" applyBorder="1" applyAlignment="1">
      <alignment horizontal="center" vertical="center" wrapText="1"/>
    </xf>
    <xf numFmtId="0" fontId="56" fillId="7" borderId="24" xfId="12" applyFont="1" applyFill="1" applyBorder="1" applyAlignment="1">
      <alignment horizontal="center" vertical="center" wrapText="1"/>
    </xf>
    <xf numFmtId="0" fontId="47" fillId="14" borderId="17" xfId="17" applyFont="1" applyFill="1" applyBorder="1" applyAlignment="1">
      <alignment horizontal="center" vertical="center" wrapText="1"/>
    </xf>
    <xf numFmtId="0" fontId="47" fillId="14" borderId="15" xfId="17" applyFont="1" applyFill="1" applyBorder="1" applyAlignment="1">
      <alignment horizontal="center" vertical="center" wrapText="1"/>
    </xf>
    <xf numFmtId="0" fontId="47" fillId="14" borderId="16" xfId="17" applyFont="1" applyFill="1" applyBorder="1" applyAlignment="1">
      <alignment horizontal="center" vertical="center" wrapText="1"/>
    </xf>
    <xf numFmtId="0" fontId="47" fillId="14" borderId="22" xfId="17" applyFont="1" applyFill="1" applyBorder="1" applyAlignment="1">
      <alignment horizontal="center" vertical="center" wrapText="1"/>
    </xf>
    <xf numFmtId="0" fontId="47" fillId="14" borderId="23" xfId="17" applyFont="1" applyFill="1" applyBorder="1" applyAlignment="1">
      <alignment horizontal="center" vertical="center" wrapText="1"/>
    </xf>
    <xf numFmtId="0" fontId="47" fillId="14" borderId="24" xfId="17" applyFont="1" applyFill="1" applyBorder="1" applyAlignment="1">
      <alignment horizontal="center" vertical="center" wrapText="1"/>
    </xf>
    <xf numFmtId="0" fontId="3" fillId="7" borderId="17" xfId="12" applyFont="1" applyFill="1" applyBorder="1" applyAlignment="1">
      <alignment horizontal="center" vertical="center" wrapText="1"/>
    </xf>
    <xf numFmtId="0" fontId="3" fillId="7" borderId="15" xfId="12" applyFont="1" applyFill="1" applyBorder="1" applyAlignment="1">
      <alignment horizontal="center" vertical="center" wrapText="1"/>
    </xf>
    <xf numFmtId="0" fontId="3" fillId="7" borderId="22" xfId="12" applyFont="1" applyFill="1" applyBorder="1" applyAlignment="1">
      <alignment horizontal="center" vertical="center" wrapText="1"/>
    </xf>
    <xf numFmtId="0" fontId="3" fillId="7" borderId="23" xfId="12"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0" borderId="2" xfId="7" applyNumberFormat="1" applyFont="1" applyBorder="1" applyAlignment="1">
      <alignment horizontal="center" vertical="center"/>
    </xf>
    <xf numFmtId="14" fontId="34" fillId="0" borderId="3" xfId="7" applyNumberFormat="1" applyFont="1" applyBorder="1" applyAlignment="1">
      <alignment horizontal="center" vertical="center"/>
    </xf>
    <xf numFmtId="14" fontId="34" fillId="0" borderId="4" xfId="7" applyNumberFormat="1" applyFont="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25" fillId="6" borderId="41" xfId="12" applyFont="1" applyFill="1" applyBorder="1" applyAlignment="1">
      <alignment horizontal="justify" vertical="top" wrapText="1"/>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3"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23" fillId="6" borderId="41" xfId="12" applyFont="1" applyFill="1" applyBorder="1" applyAlignment="1">
      <alignment horizontal="justify"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40" fillId="0" borderId="1" xfId="12" applyFont="1" applyBorder="1" applyAlignment="1">
      <alignment horizontal="center" vertical="center"/>
    </xf>
    <xf numFmtId="0" fontId="33" fillId="6" borderId="17" xfId="12" applyFont="1" applyFill="1" applyBorder="1" applyAlignment="1">
      <alignment horizontal="center" vertical="center"/>
    </xf>
    <xf numFmtId="0" fontId="33" fillId="6" borderId="15" xfId="12" applyFont="1" applyFill="1" applyBorder="1" applyAlignment="1">
      <alignment horizontal="center" vertical="center"/>
    </xf>
    <xf numFmtId="0" fontId="33" fillId="6" borderId="16" xfId="12" applyFont="1" applyFill="1" applyBorder="1" applyAlignment="1">
      <alignment horizontal="center" vertical="center"/>
    </xf>
    <xf numFmtId="0" fontId="33" fillId="6" borderId="21" xfId="12" applyFont="1" applyFill="1" applyBorder="1" applyAlignment="1">
      <alignment horizontal="center" vertical="center"/>
    </xf>
    <xf numFmtId="0" fontId="33" fillId="6" borderId="0" xfId="12" applyFont="1" applyFill="1" applyAlignment="1">
      <alignment horizontal="center" vertical="center"/>
    </xf>
    <xf numFmtId="0" fontId="33" fillId="6" borderId="20" xfId="12" applyFont="1" applyFill="1" applyBorder="1" applyAlignment="1">
      <alignment horizontal="center" vertical="center"/>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0" fillId="6" borderId="41" xfId="12" applyFont="1" applyFill="1" applyBorder="1" applyAlignment="1">
      <alignment horizontal="justify" vertical="top" wrapText="1"/>
    </xf>
    <xf numFmtId="0" fontId="2" fillId="6" borderId="36" xfId="12" applyFill="1" applyBorder="1" applyAlignment="1">
      <alignment horizontal="justify" vertical="top" wrapText="1"/>
    </xf>
    <xf numFmtId="0" fontId="2" fillId="6" borderId="42" xfId="12" applyFill="1" applyBorder="1" applyAlignment="1">
      <alignment horizontal="justify" vertical="top" wrapText="1"/>
    </xf>
    <xf numFmtId="0" fontId="4" fillId="0" borderId="0" xfId="0" applyFont="1"/>
    <xf numFmtId="0" fontId="4" fillId="0" borderId="0" xfId="0" applyFont="1" applyAlignment="1">
      <alignment horizontal="right" wrapText="1"/>
    </xf>
    <xf numFmtId="0" fontId="7" fillId="0" borderId="1" xfId="2" applyFont="1" applyBorder="1" applyAlignment="1">
      <alignment vertical="center" wrapText="1"/>
    </xf>
    <xf numFmtId="169" fontId="7" fillId="0" borderId="1" xfId="5" applyNumberFormat="1" applyFont="1" applyFill="1" applyBorder="1" applyAlignment="1">
      <alignment vertical="center" wrapText="1"/>
    </xf>
    <xf numFmtId="169" fontId="5" fillId="0" borderId="1" xfId="0" applyNumberFormat="1" applyFont="1" applyBorder="1" applyAlignment="1">
      <alignment horizontal="right" vertical="center" wrapText="1"/>
    </xf>
    <xf numFmtId="15" fontId="5" fillId="0" borderId="1" xfId="0" applyNumberFormat="1" applyFont="1" applyBorder="1" applyAlignment="1">
      <alignment vertical="center" wrapText="1"/>
    </xf>
    <xf numFmtId="179" fontId="0" fillId="0" borderId="1" xfId="0" applyNumberFormat="1" applyBorder="1" applyAlignment="1">
      <alignment horizontal="center" vertical="center" wrapText="1"/>
    </xf>
    <xf numFmtId="0" fontId="8" fillId="14" borderId="1" xfId="2" applyFont="1" applyFill="1" applyBorder="1" applyAlignment="1">
      <alignment vertical="center"/>
    </xf>
    <xf numFmtId="38" fontId="8" fillId="3" borderId="1" xfId="2" applyNumberFormat="1" applyFont="1" applyFill="1" applyBorder="1" applyAlignment="1">
      <alignment horizontal="right" vertical="center" wrapText="1"/>
    </xf>
    <xf numFmtId="38" fontId="8" fillId="3" borderId="1" xfId="2" applyNumberFormat="1" applyFont="1" applyFill="1" applyBorder="1" applyAlignment="1">
      <alignment vertical="center"/>
    </xf>
    <xf numFmtId="0" fontId="4" fillId="0" borderId="0" xfId="0" applyFont="1" applyAlignment="1">
      <alignment horizontal="center"/>
    </xf>
    <xf numFmtId="0" fontId="8" fillId="3" borderId="1" xfId="0" applyFont="1" applyFill="1" applyBorder="1" applyAlignment="1">
      <alignment vertical="center" wrapText="1"/>
    </xf>
    <xf numFmtId="0" fontId="8" fillId="3" borderId="1" xfId="0" applyFont="1" applyFill="1" applyBorder="1" applyAlignment="1">
      <alignment horizontal="right" vertical="center" wrapText="1"/>
    </xf>
    <xf numFmtId="0" fontId="4" fillId="0" borderId="1" xfId="0" applyFont="1" applyBorder="1" applyAlignment="1">
      <alignment horizontal="right" wrapText="1"/>
    </xf>
    <xf numFmtId="0" fontId="4" fillId="0" borderId="1" xfId="0" applyFont="1" applyBorder="1" applyAlignment="1">
      <alignment horizontal="center" wrapText="1"/>
    </xf>
    <xf numFmtId="0" fontId="20" fillId="0" borderId="1" xfId="0" applyFont="1" applyBorder="1" applyAlignment="1">
      <alignment wrapText="1"/>
    </xf>
    <xf numFmtId="0" fontId="17" fillId="0" borderId="1" xfId="2" applyFont="1" applyBorder="1" applyAlignment="1">
      <alignment wrapText="1"/>
    </xf>
    <xf numFmtId="176" fontId="17" fillId="0" borderId="1" xfId="5" applyNumberFormat="1" applyFont="1" applyBorder="1" applyAlignment="1">
      <alignment wrapText="1"/>
    </xf>
    <xf numFmtId="176" fontId="17" fillId="0" borderId="1" xfId="5" applyNumberFormat="1" applyFont="1" applyBorder="1" applyAlignment="1">
      <alignment horizontal="right" wrapText="1"/>
    </xf>
    <xf numFmtId="15" fontId="17" fillId="0" borderId="1" xfId="2" applyNumberFormat="1" applyFont="1" applyBorder="1" applyAlignment="1">
      <alignment horizontal="center" wrapText="1"/>
    </xf>
    <xf numFmtId="0" fontId="7" fillId="0" borderId="1" xfId="2" applyFont="1" applyBorder="1" applyAlignment="1">
      <alignment wrapText="1"/>
    </xf>
    <xf numFmtId="176" fontId="7" fillId="0" borderId="1" xfId="5" applyNumberFormat="1" applyFont="1" applyBorder="1" applyAlignment="1">
      <alignment horizontal="right" wrapText="1"/>
    </xf>
    <xf numFmtId="15" fontId="7" fillId="0" borderId="1" xfId="2" applyNumberFormat="1" applyFont="1" applyBorder="1" applyAlignment="1">
      <alignment horizontal="center" wrapText="1"/>
    </xf>
    <xf numFmtId="176" fontId="7" fillId="0" borderId="1" xfId="5" applyNumberFormat="1" applyFont="1" applyBorder="1" applyAlignment="1">
      <alignment horizontal="right" vertical="center" wrapText="1"/>
    </xf>
    <xf numFmtId="0" fontId="19" fillId="0" borderId="1" xfId="0" applyFont="1" applyBorder="1" applyAlignment="1">
      <alignment vertical="center" wrapText="1"/>
    </xf>
    <xf numFmtId="176" fontId="2" fillId="0" borderId="1" xfId="0" applyNumberFormat="1" applyFont="1" applyBorder="1" applyAlignment="1">
      <alignment vertical="center" wrapText="1"/>
    </xf>
    <xf numFmtId="0" fontId="7" fillId="0" borderId="1" xfId="2" applyFont="1" applyBorder="1" applyAlignment="1">
      <alignment vertical="justify" wrapText="1"/>
    </xf>
    <xf numFmtId="176" fontId="5" fillId="0" borderId="1" xfId="8" applyNumberFormat="1" applyFont="1" applyBorder="1" applyAlignment="1">
      <alignment horizontal="right"/>
    </xf>
    <xf numFmtId="178" fontId="4" fillId="0" borderId="0" xfId="0" applyNumberFormat="1" applyFont="1"/>
    <xf numFmtId="164" fontId="4" fillId="0" borderId="0" xfId="11" applyFont="1" applyAlignment="1"/>
    <xf numFmtId="177" fontId="7" fillId="0" borderId="1" xfId="5" applyNumberFormat="1" applyFont="1" applyBorder="1" applyAlignment="1">
      <alignment horizontal="right"/>
    </xf>
    <xf numFmtId="0" fontId="20" fillId="0" borderId="10" xfId="0" applyFont="1" applyBorder="1" applyAlignment="1">
      <alignment horizontal="center" vertical="center"/>
    </xf>
    <xf numFmtId="0" fontId="20" fillId="0" borderId="9" xfId="0" applyFont="1" applyBorder="1" applyAlignment="1">
      <alignment horizontal="center" vertical="center"/>
    </xf>
    <xf numFmtId="0" fontId="20" fillId="0" borderId="8" xfId="0" applyFont="1" applyBorder="1" applyAlignment="1">
      <alignment horizontal="center" vertical="center"/>
    </xf>
    <xf numFmtId="0" fontId="20" fillId="0" borderId="7" xfId="0" applyFont="1" applyBorder="1" applyAlignment="1">
      <alignment horizontal="center" vertical="center"/>
    </xf>
    <xf numFmtId="0" fontId="20" fillId="0" borderId="6" xfId="0" applyFont="1" applyBorder="1" applyAlignment="1">
      <alignment horizontal="center" vertical="center"/>
    </xf>
    <xf numFmtId="0" fontId="20" fillId="0" borderId="5" xfId="0" applyFont="1" applyBorder="1" applyAlignment="1">
      <alignment horizontal="center" vertical="center"/>
    </xf>
    <xf numFmtId="0" fontId="5" fillId="0" borderId="1" xfId="0" applyFont="1" applyBorder="1" applyAlignment="1">
      <alignment vertical="center" wrapText="1"/>
    </xf>
    <xf numFmtId="15" fontId="0" fillId="0" borderId="1" xfId="0" applyNumberFormat="1" applyBorder="1" applyAlignment="1">
      <alignment horizontal="center" wrapText="1"/>
    </xf>
    <xf numFmtId="180" fontId="8" fillId="0" borderId="1" xfId="2" applyNumberFormat="1" applyFont="1" applyBorder="1" applyAlignment="1">
      <alignment vertical="center" wrapText="1"/>
    </xf>
    <xf numFmtId="169" fontId="8" fillId="0" borderId="1" xfId="5" applyNumberFormat="1" applyFont="1" applyBorder="1" applyAlignment="1">
      <alignment wrapText="1"/>
    </xf>
    <xf numFmtId="169" fontId="3" fillId="0" borderId="1" xfId="0" applyNumberFormat="1" applyFont="1" applyBorder="1" applyAlignment="1">
      <alignment horizontal="right" wrapText="1"/>
    </xf>
    <xf numFmtId="15" fontId="3" fillId="0" borderId="1" xfId="0" applyNumberFormat="1" applyFont="1" applyBorder="1" applyAlignment="1">
      <alignment horizontal="center" wrapText="1"/>
    </xf>
    <xf numFmtId="0" fontId="6" fillId="0" borderId="1" xfId="0" applyFont="1" applyBorder="1" applyAlignment="1">
      <alignment wrapText="1"/>
    </xf>
    <xf numFmtId="169" fontId="7" fillId="0" borderId="1" xfId="5" applyNumberFormat="1" applyFont="1" applyBorder="1" applyAlignment="1">
      <alignment wrapText="1"/>
    </xf>
    <xf numFmtId="169" fontId="35" fillId="0" borderId="1" xfId="14" applyNumberFormat="1" applyBorder="1" applyAlignment="1">
      <alignment wrapText="1"/>
    </xf>
    <xf numFmtId="0" fontId="8" fillId="0" borderId="1" xfId="2" applyFont="1" applyBorder="1" applyAlignment="1">
      <alignment horizontal="left" vertical="center"/>
    </xf>
    <xf numFmtId="49" fontId="8" fillId="0" borderId="1" xfId="5" applyNumberFormat="1" applyFont="1" applyBorder="1" applyAlignment="1">
      <alignment horizontal="right" wrapText="1"/>
    </xf>
    <xf numFmtId="169" fontId="6" fillId="0" borderId="1" xfId="0" applyNumberFormat="1" applyFont="1" applyBorder="1" applyAlignment="1">
      <alignment horizontal="right" wrapText="1"/>
    </xf>
    <xf numFmtId="180" fontId="4" fillId="0" borderId="1" xfId="0" applyNumberFormat="1" applyFont="1" applyBorder="1" applyAlignment="1">
      <alignment wrapText="1"/>
    </xf>
    <xf numFmtId="15" fontId="0" fillId="0" borderId="1" xfId="0" applyNumberFormat="1" applyBorder="1" applyAlignment="1">
      <alignment horizontal="center" vertical="center" wrapText="1"/>
    </xf>
    <xf numFmtId="14" fontId="0" fillId="0" borderId="1" xfId="0" applyNumberFormat="1" applyBorder="1" applyAlignment="1">
      <alignment horizontal="center" wrapText="1"/>
    </xf>
    <xf numFmtId="0" fontId="0" fillId="0" borderId="1" xfId="0" applyBorder="1" applyAlignment="1">
      <alignment horizontal="center" wrapText="1"/>
    </xf>
    <xf numFmtId="0" fontId="7" fillId="0" borderId="0" xfId="2" applyFont="1" applyAlignment="1">
      <alignment horizontal="center" vertical="center"/>
    </xf>
    <xf numFmtId="4" fontId="0" fillId="0" borderId="12" xfId="0" applyNumberFormat="1" applyBorder="1" applyAlignment="1">
      <alignment vertical="center"/>
    </xf>
    <xf numFmtId="0" fontId="4" fillId="0" borderId="11" xfId="0" applyFont="1" applyBorder="1" applyAlignment="1">
      <alignment vertical="center"/>
    </xf>
    <xf numFmtId="0" fontId="10" fillId="0" borderId="1" xfId="0" applyFont="1" applyBorder="1" applyAlignment="1">
      <alignment wrapText="1"/>
    </xf>
    <xf numFmtId="171" fontId="7" fillId="16" borderId="1" xfId="0" applyNumberFormat="1" applyFont="1" applyFill="1" applyBorder="1" applyAlignment="1">
      <alignment horizontal="right" wrapText="1"/>
    </xf>
    <xf numFmtId="169" fontId="7" fillId="0" borderId="1" xfId="0" applyNumberFormat="1" applyFont="1" applyBorder="1" applyAlignment="1">
      <alignment horizontal="right" wrapText="1"/>
    </xf>
    <xf numFmtId="14" fontId="25" fillId="0" borderId="1" xfId="0" applyNumberFormat="1" applyFont="1" applyBorder="1" applyAlignment="1">
      <alignment horizontal="center" wrapText="1"/>
    </xf>
    <xf numFmtId="0" fontId="7" fillId="0" borderId="1" xfId="0" applyFont="1" applyBorder="1" applyAlignment="1">
      <alignment wrapText="1"/>
    </xf>
    <xf numFmtId="169" fontId="25" fillId="0" borderId="1" xfId="0" applyNumberFormat="1" applyFont="1" applyBorder="1" applyAlignment="1">
      <alignment horizontal="right" vertical="center" wrapText="1"/>
    </xf>
    <xf numFmtId="0" fontId="25" fillId="0" borderId="1" xfId="0" applyFont="1" applyBorder="1" applyAlignment="1">
      <alignment horizontal="center" vertical="center" wrapText="1"/>
    </xf>
    <xf numFmtId="169" fontId="0" fillId="0" borderId="1" xfId="0" applyNumberFormat="1" applyBorder="1" applyAlignment="1">
      <alignment wrapText="1"/>
    </xf>
    <xf numFmtId="175" fontId="5" fillId="0" borderId="1" xfId="0" applyNumberFormat="1" applyFont="1" applyBorder="1" applyAlignment="1">
      <alignment horizontal="center" wrapText="1"/>
    </xf>
    <xf numFmtId="169" fontId="5" fillId="0" borderId="1" xfId="0" applyNumberFormat="1" applyFont="1" applyBorder="1" applyAlignment="1">
      <alignment wrapText="1"/>
    </xf>
    <xf numFmtId="0" fontId="4" fillId="0" borderId="0" xfId="0" applyFont="1" applyAlignment="1">
      <alignment vertical="center"/>
    </xf>
    <xf numFmtId="0" fontId="4" fillId="0" borderId="1" xfId="0" applyFont="1" applyBorder="1" applyAlignment="1">
      <alignment vertical="center" wrapText="1"/>
    </xf>
    <xf numFmtId="169" fontId="5" fillId="0" borderId="1" xfId="0" applyNumberFormat="1" applyFont="1" applyBorder="1" applyAlignment="1">
      <alignment vertical="center" wrapText="1"/>
    </xf>
    <xf numFmtId="169" fontId="5" fillId="0" borderId="1" xfId="0" applyNumberFormat="1" applyFont="1" applyBorder="1"/>
    <xf numFmtId="14" fontId="2" fillId="0" borderId="1" xfId="0" applyNumberFormat="1" applyFont="1" applyBorder="1" applyAlignment="1">
      <alignment horizontal="center" vertical="center" wrapText="1"/>
    </xf>
    <xf numFmtId="164" fontId="7" fillId="0" borderId="1" xfId="11" applyFont="1" applyBorder="1" applyAlignment="1">
      <alignment wrapText="1"/>
    </xf>
    <xf numFmtId="0" fontId="2" fillId="0" borderId="1" xfId="0" applyFont="1" applyBorder="1" applyAlignment="1">
      <alignment horizontal="center" wrapText="1"/>
    </xf>
    <xf numFmtId="49" fontId="7" fillId="0" borderId="1" xfId="5" applyNumberFormat="1" applyFont="1" applyBorder="1" applyAlignment="1">
      <alignment horizontal="right" vertical="center"/>
    </xf>
    <xf numFmtId="15" fontId="11" fillId="0" borderId="1" xfId="2" applyNumberFormat="1" applyBorder="1" applyAlignment="1">
      <alignment vertical="center"/>
    </xf>
    <xf numFmtId="169" fontId="2" fillId="0" borderId="1" xfId="0" applyNumberFormat="1" applyFont="1" applyBorder="1" applyAlignment="1">
      <alignment horizontal="right" vertical="center" wrapText="1"/>
    </xf>
    <xf numFmtId="15" fontId="11" fillId="0" borderId="1" xfId="2" applyNumberFormat="1" applyBorder="1"/>
    <xf numFmtId="169" fontId="7" fillId="0" borderId="1" xfId="5" applyNumberFormat="1" applyFont="1" applyFill="1" applyBorder="1" applyAlignment="1">
      <alignment wrapText="1"/>
    </xf>
    <xf numFmtId="0" fontId="8" fillId="14" borderId="1" xfId="2" applyFont="1" applyFill="1" applyBorder="1" applyAlignment="1">
      <alignment horizontal="right" vertical="center"/>
    </xf>
    <xf numFmtId="172" fontId="17" fillId="0" borderId="1" xfId="11" applyNumberFormat="1" applyFont="1" applyBorder="1" applyAlignment="1">
      <alignment vertical="center" wrapText="1"/>
    </xf>
    <xf numFmtId="169" fontId="8" fillId="0" borderId="1" xfId="5" applyNumberFormat="1" applyFont="1" applyBorder="1" applyAlignment="1">
      <alignment vertical="center" wrapText="1"/>
    </xf>
    <xf numFmtId="172" fontId="8" fillId="0" borderId="1" xfId="11" applyNumberFormat="1" applyFont="1" applyBorder="1" applyAlignment="1">
      <alignment vertical="center" wrapText="1"/>
    </xf>
    <xf numFmtId="169"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11" applyFont="1" applyBorder="1" applyAlignment="1">
      <alignment vertical="center" wrapText="1"/>
    </xf>
    <xf numFmtId="169" fontId="7" fillId="0" borderId="1" xfId="5" applyNumberFormat="1" applyFont="1" applyBorder="1" applyAlignment="1">
      <alignment horizontal="right"/>
    </xf>
    <xf numFmtId="164" fontId="7" fillId="0" borderId="1" xfId="11" applyFont="1" applyBorder="1" applyAlignment="1">
      <alignment vertical="center"/>
    </xf>
    <xf numFmtId="15" fontId="7" fillId="0" borderId="1" xfId="2" applyNumberFormat="1" applyFont="1" applyBorder="1" applyAlignment="1">
      <alignment vertical="center"/>
    </xf>
    <xf numFmtId="0" fontId="7" fillId="15" borderId="1" xfId="2" applyFont="1" applyFill="1" applyBorder="1" applyAlignment="1">
      <alignment vertical="center" wrapText="1"/>
    </xf>
    <xf numFmtId="164" fontId="0" fillId="15" borderId="1" xfId="11" applyFont="1" applyFill="1" applyBorder="1" applyAlignment="1"/>
    <xf numFmtId="49" fontId="7" fillId="15" borderId="1" xfId="5" applyNumberFormat="1" applyFont="1" applyFill="1" applyBorder="1" applyAlignment="1">
      <alignment horizontal="center"/>
    </xf>
    <xf numFmtId="169" fontId="7" fillId="15" borderId="1" xfId="5" applyNumberFormat="1" applyFont="1" applyFill="1" applyBorder="1" applyAlignment="1">
      <alignment horizontal="right"/>
    </xf>
    <xf numFmtId="15" fontId="7" fillId="15" borderId="1" xfId="2" applyNumberFormat="1" applyFont="1" applyFill="1" applyBorder="1" applyAlignment="1">
      <alignment vertical="center" wrapText="1"/>
    </xf>
    <xf numFmtId="169" fontId="7" fillId="15" borderId="1" xfId="5" applyNumberFormat="1" applyFont="1" applyFill="1" applyBorder="1" applyAlignment="1">
      <alignment vertical="center" wrapText="1"/>
    </xf>
    <xf numFmtId="164" fontId="0" fillId="0" borderId="1" xfId="11" applyFont="1" applyBorder="1" applyAlignment="1"/>
    <xf numFmtId="169"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0" fontId="8" fillId="2" borderId="1" xfId="2" applyFont="1" applyFill="1" applyBorder="1" applyAlignment="1">
      <alignment vertical="center"/>
    </xf>
    <xf numFmtId="0" fontId="8" fillId="2" borderId="1" xfId="2" applyFont="1" applyFill="1" applyBorder="1" applyAlignment="1">
      <alignment horizontal="right" vertical="center"/>
    </xf>
    <xf numFmtId="0" fontId="8" fillId="2" borderId="1"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9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externalLink" Target="externalLinks/externalLink27.xml"/><Relationship Id="rId3" Type="http://schemas.openxmlformats.org/officeDocument/2006/relationships/worksheet" Target="worksheets/sheet3.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externalLink" Target="externalLinks/externalLink26.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externalLink" Target="externalLinks/externalLink25.xml"/><Relationship Id="rId40" Type="http://schemas.openxmlformats.org/officeDocument/2006/relationships/externalLink" Target="externalLinks/externalLink28.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 Id="rId43"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(Formato!$F$257:$G$257,Formato!$H$257:$I$257)</c:f>
              <c:strCache>
                <c:ptCount val="3"/>
                <c:pt idx="0">
                  <c:v>Programado</c:v>
                </c:pt>
                <c:pt idx="2">
                  <c:v>Ejecutado</c:v>
                </c:pt>
              </c:strCache>
            </c:strRef>
          </c:cat>
          <c:val>
            <c:numRef>
              <c:f>(Formato!$F$258:$G$258,Formato!$H$258:$I$258)</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073337536"/>
        <c:axId val="1073338080"/>
      </c:barChart>
      <c:catAx>
        <c:axId val="1073337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8080"/>
        <c:crosses val="autoZero"/>
        <c:auto val="0"/>
        <c:lblAlgn val="ctr"/>
        <c:lblOffset val="100"/>
        <c:tickMarkSkip val="1"/>
        <c:noMultiLvlLbl val="0"/>
      </c:catAx>
      <c:valAx>
        <c:axId val="1073338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7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(Formato!$E$173:$F$173,Formato!$G$173:$H$173)</c:f>
              <c:strCache>
                <c:ptCount val="3"/>
                <c:pt idx="0">
                  <c:v>Programado</c:v>
                </c:pt>
                <c:pt idx="2">
                  <c:v>Ejecutado</c:v>
                </c:pt>
              </c:strCache>
            </c:strRef>
          </c:cat>
          <c:val>
            <c:numRef>
              <c:f>(Formato!$E$174:$F$174,Formato!$G$174:$H$174)</c:f>
              <c:numCache>
                <c:formatCode>0.00%</c:formatCode>
                <c:ptCount val="4"/>
                <c:pt idx="0">
                  <c:v>0.6462</c:v>
                </c:pt>
                <c:pt idx="2">
                  <c:v>0.77639999999999998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073342432"/>
        <c:axId val="1073342976"/>
      </c:barChart>
      <c:catAx>
        <c:axId val="1073342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2976"/>
        <c:crosses val="autoZero"/>
        <c:auto val="0"/>
        <c:lblAlgn val="ctr"/>
        <c:lblOffset val="100"/>
        <c:tickMarkSkip val="1"/>
        <c:noMultiLvlLbl val="0"/>
      </c:catAx>
      <c:valAx>
        <c:axId val="10733429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2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(Formato!$F$219:$G$219,Formato!$H$219:$I$219)</c:f>
              <c:strCache>
                <c:ptCount val="3"/>
                <c:pt idx="0">
                  <c:v>Programado</c:v>
                </c:pt>
                <c:pt idx="2">
                  <c:v>Ejecutado</c:v>
                </c:pt>
              </c:strCache>
            </c:strRef>
          </c:cat>
          <c:val>
            <c:numRef>
              <c:f>(Formato!$F$220:$G$220,Formato!$H$220:$I$220)</c:f>
              <c:numCache>
                <c:formatCode>0.00%</c:formatCode>
                <c:ptCount val="4"/>
                <c:pt idx="0">
                  <c:v>0.46270000000000006</c:v>
                </c:pt>
                <c:pt idx="2">
                  <c:v>0.59089999999999998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073346784"/>
        <c:axId val="1073343520"/>
      </c:barChart>
      <c:catAx>
        <c:axId val="10733467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3520"/>
        <c:crosses val="autoZero"/>
        <c:auto val="0"/>
        <c:lblAlgn val="ctr"/>
        <c:lblOffset val="100"/>
        <c:tickMarkSkip val="1"/>
        <c:noMultiLvlLbl val="0"/>
      </c:catAx>
      <c:valAx>
        <c:axId val="1073343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67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(Formato!$E$272:$F$272,Formato!$G$272:$H$272)</c:f>
              <c:strCache>
                <c:ptCount val="3"/>
                <c:pt idx="0">
                  <c:v>Programado</c:v>
                </c:pt>
                <c:pt idx="2">
                  <c:v>Ejecutado</c:v>
                </c:pt>
              </c:strCache>
            </c:strRef>
          </c:cat>
          <c:val>
            <c:numRef>
              <c:f>(Formato!$E$273:$F$273,Formato!$G$273:$H$273)</c:f>
              <c:numCache>
                <c:formatCode>0.00%</c:formatCode>
                <c:ptCount val="4"/>
                <c:pt idx="0">
                  <c:v>0.71650000000000003</c:v>
                </c:pt>
                <c:pt idx="2">
                  <c:v>0.8095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073333728"/>
        <c:axId val="1073332096"/>
      </c:barChart>
      <c:catAx>
        <c:axId val="1073333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2096"/>
        <c:crosses val="autoZero"/>
        <c:auto val="0"/>
        <c:lblAlgn val="ctr"/>
        <c:lblOffset val="100"/>
        <c:tickMarkSkip val="1"/>
        <c:noMultiLvlLbl val="0"/>
      </c:catAx>
      <c:valAx>
        <c:axId val="1073332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3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(Formato!$F$291:$G$291,Formato!$H$291:$I$291)</c:f>
              <c:strCache>
                <c:ptCount val="3"/>
                <c:pt idx="0">
                  <c:v>Programado</c:v>
                </c:pt>
                <c:pt idx="2">
                  <c:v>Ejecutado</c:v>
                </c:pt>
              </c:strCache>
            </c:strRef>
          </c:cat>
          <c:val>
            <c:numRef>
              <c:f>(Formato!$F$292:$G$292,Formato!$H$306:$I$306)</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073344064"/>
        <c:axId val="1073335360"/>
      </c:barChart>
      <c:catAx>
        <c:axId val="10733440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5360"/>
        <c:crosses val="autoZero"/>
        <c:auto val="0"/>
        <c:lblAlgn val="ctr"/>
        <c:lblOffset val="100"/>
        <c:tickMarkSkip val="1"/>
        <c:noMultiLvlLbl val="0"/>
      </c:catAx>
      <c:valAx>
        <c:axId val="1073335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4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Formato!$B$161:$D$166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Formato!$H$161:$H$166</c:f>
              <c:numCache>
                <c:formatCode>0.00%</c:formatCode>
                <c:ptCount val="6"/>
                <c:pt idx="0">
                  <c:v>0.77639999999999998</c:v>
                </c:pt>
                <c:pt idx="1">
                  <c:v>0.59089999999999998</c:v>
                </c:pt>
                <c:pt idx="2" formatCode="0%">
                  <c:v>1</c:v>
                </c:pt>
                <c:pt idx="3">
                  <c:v>0.8095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073344608"/>
        <c:axId val="1073348960"/>
      </c:barChart>
      <c:catAx>
        <c:axId val="107334460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8960"/>
        <c:crosses val="autoZero"/>
        <c:auto val="1"/>
        <c:lblAlgn val="ctr"/>
        <c:lblOffset val="100"/>
        <c:noMultiLvlLbl val="0"/>
      </c:catAx>
      <c:valAx>
        <c:axId val="107334896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46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11" Type="http://schemas.openxmlformats.org/officeDocument/2006/relationships/image" Target="../media/image17.jpg"/><Relationship Id="rId5" Type="http://schemas.openxmlformats.org/officeDocument/2006/relationships/image" Target="../media/image11.jpg"/><Relationship Id="rId10" Type="http://schemas.openxmlformats.org/officeDocument/2006/relationships/image" Target="../media/image16.jpg"/><Relationship Id="rId4" Type="http://schemas.openxmlformats.org/officeDocument/2006/relationships/image" Target="../media/image10.jp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13" Type="http://schemas.openxmlformats.org/officeDocument/2006/relationships/image" Target="../media/image29.jpeg"/><Relationship Id="rId3" Type="http://schemas.openxmlformats.org/officeDocument/2006/relationships/image" Target="../media/image19.jpeg"/><Relationship Id="rId7" Type="http://schemas.openxmlformats.org/officeDocument/2006/relationships/image" Target="../media/image23.jpeg"/><Relationship Id="rId12" Type="http://schemas.openxmlformats.org/officeDocument/2006/relationships/image" Target="../media/image28.jpeg"/><Relationship Id="rId2" Type="http://schemas.openxmlformats.org/officeDocument/2006/relationships/image" Target="../media/image18.png"/><Relationship Id="rId16" Type="http://schemas.openxmlformats.org/officeDocument/2006/relationships/image" Target="../media/image32.jpeg"/><Relationship Id="rId1" Type="http://schemas.openxmlformats.org/officeDocument/2006/relationships/image" Target="../media/image7.jpeg"/><Relationship Id="rId6" Type="http://schemas.openxmlformats.org/officeDocument/2006/relationships/image" Target="../media/image22.jpeg"/><Relationship Id="rId11" Type="http://schemas.openxmlformats.org/officeDocument/2006/relationships/image" Target="../media/image27.jpeg"/><Relationship Id="rId5" Type="http://schemas.openxmlformats.org/officeDocument/2006/relationships/image" Target="../media/image21.jpeg"/><Relationship Id="rId15" Type="http://schemas.openxmlformats.org/officeDocument/2006/relationships/image" Target="../media/image3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eg"/><Relationship Id="rId14" Type="http://schemas.openxmlformats.org/officeDocument/2006/relationships/image" Target="../media/image30.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3.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6.jpeg"/><Relationship Id="rId11" Type="http://schemas.openxmlformats.org/officeDocument/2006/relationships/image" Target="../media/image41.jpeg"/><Relationship Id="rId5" Type="http://schemas.openxmlformats.org/officeDocument/2006/relationships/image" Target="../media/image35.jpeg"/><Relationship Id="rId10" Type="http://schemas.openxmlformats.org/officeDocument/2006/relationships/image" Target="../media/image40.jpeg"/><Relationship Id="rId4" Type="http://schemas.openxmlformats.org/officeDocument/2006/relationships/image" Target="../media/image34.jpeg"/><Relationship Id="rId9" Type="http://schemas.openxmlformats.org/officeDocument/2006/relationships/image" Target="../media/image39.jpeg"/><Relationship Id="rId14" Type="http://schemas.openxmlformats.org/officeDocument/2006/relationships/image" Target="../media/image4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0.jpeg"/><Relationship Id="rId13" Type="http://schemas.openxmlformats.org/officeDocument/2006/relationships/image" Target="../media/image55.jpeg"/><Relationship Id="rId18" Type="http://schemas.openxmlformats.org/officeDocument/2006/relationships/image" Target="../media/image60.jpeg"/><Relationship Id="rId3" Type="http://schemas.openxmlformats.org/officeDocument/2006/relationships/image" Target="../media/image45.jpeg"/><Relationship Id="rId7" Type="http://schemas.openxmlformats.org/officeDocument/2006/relationships/image" Target="../media/image49.jpeg"/><Relationship Id="rId12" Type="http://schemas.openxmlformats.org/officeDocument/2006/relationships/image" Target="../media/image54.jpeg"/><Relationship Id="rId17" Type="http://schemas.openxmlformats.org/officeDocument/2006/relationships/image" Target="../media/image59.jpeg"/><Relationship Id="rId2" Type="http://schemas.openxmlformats.org/officeDocument/2006/relationships/image" Target="../media/image8.png"/><Relationship Id="rId16" Type="http://schemas.openxmlformats.org/officeDocument/2006/relationships/image" Target="../media/image58.jpeg"/><Relationship Id="rId20" Type="http://schemas.openxmlformats.org/officeDocument/2006/relationships/image" Target="../media/image62.jpeg"/><Relationship Id="rId1" Type="http://schemas.openxmlformats.org/officeDocument/2006/relationships/image" Target="../media/image7.jpeg"/><Relationship Id="rId6" Type="http://schemas.openxmlformats.org/officeDocument/2006/relationships/image" Target="../media/image48.jpeg"/><Relationship Id="rId11" Type="http://schemas.openxmlformats.org/officeDocument/2006/relationships/image" Target="../media/image53.jpeg"/><Relationship Id="rId5" Type="http://schemas.openxmlformats.org/officeDocument/2006/relationships/image" Target="../media/image47.jpeg"/><Relationship Id="rId15" Type="http://schemas.openxmlformats.org/officeDocument/2006/relationships/image" Target="../media/image57.jpeg"/><Relationship Id="rId10" Type="http://schemas.openxmlformats.org/officeDocument/2006/relationships/image" Target="../media/image52.jpeg"/><Relationship Id="rId19" Type="http://schemas.openxmlformats.org/officeDocument/2006/relationships/image" Target="../media/image61.jpeg"/><Relationship Id="rId4" Type="http://schemas.openxmlformats.org/officeDocument/2006/relationships/image" Target="../media/image46.jpeg"/><Relationship Id="rId9" Type="http://schemas.openxmlformats.org/officeDocument/2006/relationships/image" Target="../media/image51.jpeg"/><Relationship Id="rId14" Type="http://schemas.openxmlformats.org/officeDocument/2006/relationships/image" Target="../media/image56.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3.jpeg"/><Relationship Id="rId18" Type="http://schemas.openxmlformats.org/officeDocument/2006/relationships/image" Target="../media/image78.jpeg"/><Relationship Id="rId26" Type="http://schemas.openxmlformats.org/officeDocument/2006/relationships/image" Target="../media/image86.jpeg"/><Relationship Id="rId39" Type="http://schemas.openxmlformats.org/officeDocument/2006/relationships/image" Target="../media/image99.jpeg"/><Relationship Id="rId3" Type="http://schemas.openxmlformats.org/officeDocument/2006/relationships/image" Target="../media/image63.jpeg"/><Relationship Id="rId21" Type="http://schemas.openxmlformats.org/officeDocument/2006/relationships/image" Target="../media/image81.jpeg"/><Relationship Id="rId34" Type="http://schemas.openxmlformats.org/officeDocument/2006/relationships/image" Target="../media/image94.jpeg"/><Relationship Id="rId42" Type="http://schemas.openxmlformats.org/officeDocument/2006/relationships/image" Target="../media/image102.jpeg"/><Relationship Id="rId47" Type="http://schemas.openxmlformats.org/officeDocument/2006/relationships/image" Target="../media/image107.jpeg"/><Relationship Id="rId50" Type="http://schemas.openxmlformats.org/officeDocument/2006/relationships/image" Target="../media/image110.jpeg"/><Relationship Id="rId7" Type="http://schemas.openxmlformats.org/officeDocument/2006/relationships/image" Target="../media/image67.jpeg"/><Relationship Id="rId12" Type="http://schemas.openxmlformats.org/officeDocument/2006/relationships/image" Target="../media/image72.jpeg"/><Relationship Id="rId17" Type="http://schemas.openxmlformats.org/officeDocument/2006/relationships/image" Target="../media/image77.jpeg"/><Relationship Id="rId25" Type="http://schemas.openxmlformats.org/officeDocument/2006/relationships/image" Target="../media/image85.jpeg"/><Relationship Id="rId33" Type="http://schemas.openxmlformats.org/officeDocument/2006/relationships/image" Target="../media/image93.jpeg"/><Relationship Id="rId38" Type="http://schemas.openxmlformats.org/officeDocument/2006/relationships/image" Target="../media/image98.jpeg"/><Relationship Id="rId46" Type="http://schemas.openxmlformats.org/officeDocument/2006/relationships/image" Target="../media/image106.jpeg"/><Relationship Id="rId2" Type="http://schemas.openxmlformats.org/officeDocument/2006/relationships/image" Target="../media/image8.png"/><Relationship Id="rId16" Type="http://schemas.openxmlformats.org/officeDocument/2006/relationships/image" Target="../media/image76.jpeg"/><Relationship Id="rId20" Type="http://schemas.openxmlformats.org/officeDocument/2006/relationships/image" Target="../media/image80.jpeg"/><Relationship Id="rId29" Type="http://schemas.openxmlformats.org/officeDocument/2006/relationships/image" Target="../media/image89.jpeg"/><Relationship Id="rId41" Type="http://schemas.openxmlformats.org/officeDocument/2006/relationships/image" Target="../media/image101.jpeg"/><Relationship Id="rId1" Type="http://schemas.openxmlformats.org/officeDocument/2006/relationships/image" Target="../media/image7.jpeg"/><Relationship Id="rId6" Type="http://schemas.openxmlformats.org/officeDocument/2006/relationships/image" Target="../media/image66.jpeg"/><Relationship Id="rId11" Type="http://schemas.openxmlformats.org/officeDocument/2006/relationships/image" Target="../media/image71.jpeg"/><Relationship Id="rId24" Type="http://schemas.openxmlformats.org/officeDocument/2006/relationships/image" Target="../media/image84.jpeg"/><Relationship Id="rId32" Type="http://schemas.openxmlformats.org/officeDocument/2006/relationships/image" Target="../media/image92.jpeg"/><Relationship Id="rId37" Type="http://schemas.openxmlformats.org/officeDocument/2006/relationships/image" Target="../media/image97.jpeg"/><Relationship Id="rId40" Type="http://schemas.openxmlformats.org/officeDocument/2006/relationships/image" Target="../media/image100.jpeg"/><Relationship Id="rId45" Type="http://schemas.openxmlformats.org/officeDocument/2006/relationships/image" Target="../media/image105.jpeg"/><Relationship Id="rId5" Type="http://schemas.openxmlformats.org/officeDocument/2006/relationships/image" Target="../media/image65.jpeg"/><Relationship Id="rId15" Type="http://schemas.openxmlformats.org/officeDocument/2006/relationships/image" Target="../media/image75.jpeg"/><Relationship Id="rId23" Type="http://schemas.openxmlformats.org/officeDocument/2006/relationships/image" Target="../media/image83.jpeg"/><Relationship Id="rId28" Type="http://schemas.openxmlformats.org/officeDocument/2006/relationships/image" Target="../media/image88.jpeg"/><Relationship Id="rId36" Type="http://schemas.openxmlformats.org/officeDocument/2006/relationships/image" Target="../media/image96.jpeg"/><Relationship Id="rId49" Type="http://schemas.openxmlformats.org/officeDocument/2006/relationships/image" Target="../media/image109.jpeg"/><Relationship Id="rId10" Type="http://schemas.openxmlformats.org/officeDocument/2006/relationships/image" Target="../media/image70.jpeg"/><Relationship Id="rId19" Type="http://schemas.openxmlformats.org/officeDocument/2006/relationships/image" Target="../media/image79.jpeg"/><Relationship Id="rId31" Type="http://schemas.openxmlformats.org/officeDocument/2006/relationships/image" Target="../media/image91.jpeg"/><Relationship Id="rId44" Type="http://schemas.openxmlformats.org/officeDocument/2006/relationships/image" Target="../media/image104.jpeg"/><Relationship Id="rId52" Type="http://schemas.openxmlformats.org/officeDocument/2006/relationships/image" Target="../media/image112.jpeg"/><Relationship Id="rId4" Type="http://schemas.openxmlformats.org/officeDocument/2006/relationships/image" Target="../media/image64.jpeg"/><Relationship Id="rId9" Type="http://schemas.openxmlformats.org/officeDocument/2006/relationships/image" Target="../media/image69.jpeg"/><Relationship Id="rId14" Type="http://schemas.openxmlformats.org/officeDocument/2006/relationships/image" Target="../media/image74.jpeg"/><Relationship Id="rId22" Type="http://schemas.openxmlformats.org/officeDocument/2006/relationships/image" Target="../media/image82.jpeg"/><Relationship Id="rId27" Type="http://schemas.openxmlformats.org/officeDocument/2006/relationships/image" Target="../media/image87.jpeg"/><Relationship Id="rId30" Type="http://schemas.openxmlformats.org/officeDocument/2006/relationships/image" Target="../media/image90.jpeg"/><Relationship Id="rId35" Type="http://schemas.openxmlformats.org/officeDocument/2006/relationships/image" Target="../media/image95.jpeg"/><Relationship Id="rId43" Type="http://schemas.openxmlformats.org/officeDocument/2006/relationships/image" Target="../media/image103.jpeg"/><Relationship Id="rId48" Type="http://schemas.openxmlformats.org/officeDocument/2006/relationships/image" Target="../media/image108.jpeg"/><Relationship Id="rId8" Type="http://schemas.openxmlformats.org/officeDocument/2006/relationships/image" Target="../media/image68.jpeg"/><Relationship Id="rId51" Type="http://schemas.openxmlformats.org/officeDocument/2006/relationships/image" Target="../media/image11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8.jpeg"/><Relationship Id="rId13" Type="http://schemas.openxmlformats.org/officeDocument/2006/relationships/image" Target="../media/image123.jpeg"/><Relationship Id="rId3" Type="http://schemas.openxmlformats.org/officeDocument/2006/relationships/image" Target="../media/image113.jpeg"/><Relationship Id="rId7" Type="http://schemas.openxmlformats.org/officeDocument/2006/relationships/image" Target="../media/image117.jpeg"/><Relationship Id="rId12" Type="http://schemas.openxmlformats.org/officeDocument/2006/relationships/image" Target="../media/image122.jpeg"/><Relationship Id="rId2" Type="http://schemas.openxmlformats.org/officeDocument/2006/relationships/image" Target="../media/image18.png"/><Relationship Id="rId1" Type="http://schemas.openxmlformats.org/officeDocument/2006/relationships/image" Target="../media/image7.jpeg"/><Relationship Id="rId6" Type="http://schemas.openxmlformats.org/officeDocument/2006/relationships/image" Target="../media/image116.jpeg"/><Relationship Id="rId11" Type="http://schemas.openxmlformats.org/officeDocument/2006/relationships/image" Target="../media/image121.jpeg"/><Relationship Id="rId5" Type="http://schemas.openxmlformats.org/officeDocument/2006/relationships/image" Target="../media/image115.jpeg"/><Relationship Id="rId10" Type="http://schemas.openxmlformats.org/officeDocument/2006/relationships/image" Target="../media/image120.jpeg"/><Relationship Id="rId4" Type="http://schemas.openxmlformats.org/officeDocument/2006/relationships/image" Target="../media/image114.jpeg"/><Relationship Id="rId9" Type="http://schemas.openxmlformats.org/officeDocument/2006/relationships/image" Target="../media/image119.jpeg"/><Relationship Id="rId14" Type="http://schemas.openxmlformats.org/officeDocument/2006/relationships/image" Target="../media/image124.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1.jpeg"/><Relationship Id="rId13" Type="http://schemas.openxmlformats.org/officeDocument/2006/relationships/image" Target="../media/image136.jpeg"/><Relationship Id="rId3" Type="http://schemas.openxmlformats.org/officeDocument/2006/relationships/image" Target="../media/image126.jpeg"/><Relationship Id="rId7" Type="http://schemas.openxmlformats.org/officeDocument/2006/relationships/image" Target="../media/image130.jpeg"/><Relationship Id="rId12" Type="http://schemas.openxmlformats.org/officeDocument/2006/relationships/image" Target="../media/image135.jpeg"/><Relationship Id="rId2" Type="http://schemas.openxmlformats.org/officeDocument/2006/relationships/image" Target="../media/image125.png"/><Relationship Id="rId1" Type="http://schemas.openxmlformats.org/officeDocument/2006/relationships/image" Target="../media/image7.jpeg"/><Relationship Id="rId6" Type="http://schemas.openxmlformats.org/officeDocument/2006/relationships/image" Target="../media/image129.jpeg"/><Relationship Id="rId11" Type="http://schemas.openxmlformats.org/officeDocument/2006/relationships/image" Target="../media/image134.jpeg"/><Relationship Id="rId5" Type="http://schemas.openxmlformats.org/officeDocument/2006/relationships/image" Target="../media/image128.jpeg"/><Relationship Id="rId10" Type="http://schemas.openxmlformats.org/officeDocument/2006/relationships/image" Target="../media/image133.jpeg"/><Relationship Id="rId4" Type="http://schemas.openxmlformats.org/officeDocument/2006/relationships/image" Target="../media/image127.jpeg"/><Relationship Id="rId9" Type="http://schemas.openxmlformats.org/officeDocument/2006/relationships/image" Target="../media/image132.jpeg"/><Relationship Id="rId14" Type="http://schemas.openxmlformats.org/officeDocument/2006/relationships/image" Target="../media/image137.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43.jpeg"/><Relationship Id="rId13" Type="http://schemas.openxmlformats.org/officeDocument/2006/relationships/image" Target="../media/image148.jpeg"/><Relationship Id="rId3" Type="http://schemas.openxmlformats.org/officeDocument/2006/relationships/image" Target="../media/image138.jpeg"/><Relationship Id="rId7" Type="http://schemas.openxmlformats.org/officeDocument/2006/relationships/image" Target="../media/image142.jpeg"/><Relationship Id="rId12" Type="http://schemas.openxmlformats.org/officeDocument/2006/relationships/image" Target="../media/image147.jpeg"/><Relationship Id="rId2" Type="http://schemas.openxmlformats.org/officeDocument/2006/relationships/image" Target="../media/image125.png"/><Relationship Id="rId1" Type="http://schemas.openxmlformats.org/officeDocument/2006/relationships/image" Target="../media/image7.jpeg"/><Relationship Id="rId6" Type="http://schemas.openxmlformats.org/officeDocument/2006/relationships/image" Target="../media/image141.jpeg"/><Relationship Id="rId11" Type="http://schemas.openxmlformats.org/officeDocument/2006/relationships/image" Target="../media/image146.jpeg"/><Relationship Id="rId5" Type="http://schemas.openxmlformats.org/officeDocument/2006/relationships/image" Target="../media/image140.jpeg"/><Relationship Id="rId10" Type="http://schemas.openxmlformats.org/officeDocument/2006/relationships/image" Target="../media/image145.jpeg"/><Relationship Id="rId4" Type="http://schemas.openxmlformats.org/officeDocument/2006/relationships/image" Target="../media/image139.jpeg"/><Relationship Id="rId9" Type="http://schemas.openxmlformats.org/officeDocument/2006/relationships/image" Target="../media/image144.jpeg"/><Relationship Id="rId14" Type="http://schemas.openxmlformats.org/officeDocument/2006/relationships/image" Target="../media/image149.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55.jpeg"/><Relationship Id="rId13" Type="http://schemas.openxmlformats.org/officeDocument/2006/relationships/image" Target="../media/image160.jpeg"/><Relationship Id="rId18" Type="http://schemas.openxmlformats.org/officeDocument/2006/relationships/image" Target="../media/image165.jpeg"/><Relationship Id="rId26" Type="http://schemas.openxmlformats.org/officeDocument/2006/relationships/image" Target="../media/image173.jpeg"/><Relationship Id="rId3" Type="http://schemas.openxmlformats.org/officeDocument/2006/relationships/image" Target="../media/image150.jpeg"/><Relationship Id="rId21" Type="http://schemas.openxmlformats.org/officeDocument/2006/relationships/image" Target="../media/image168.jpeg"/><Relationship Id="rId34" Type="http://schemas.openxmlformats.org/officeDocument/2006/relationships/image" Target="../media/image181.jpeg"/><Relationship Id="rId7" Type="http://schemas.openxmlformats.org/officeDocument/2006/relationships/image" Target="../media/image154.jpeg"/><Relationship Id="rId12" Type="http://schemas.openxmlformats.org/officeDocument/2006/relationships/image" Target="../media/image159.jpeg"/><Relationship Id="rId17" Type="http://schemas.openxmlformats.org/officeDocument/2006/relationships/image" Target="../media/image164.jpeg"/><Relationship Id="rId25" Type="http://schemas.openxmlformats.org/officeDocument/2006/relationships/image" Target="../media/image172.jpeg"/><Relationship Id="rId33" Type="http://schemas.openxmlformats.org/officeDocument/2006/relationships/image" Target="../media/image180.jpeg"/><Relationship Id="rId2" Type="http://schemas.openxmlformats.org/officeDocument/2006/relationships/image" Target="../media/image125.png"/><Relationship Id="rId16" Type="http://schemas.openxmlformats.org/officeDocument/2006/relationships/image" Target="../media/image163.jpeg"/><Relationship Id="rId20" Type="http://schemas.openxmlformats.org/officeDocument/2006/relationships/image" Target="../media/image167.jpeg"/><Relationship Id="rId29" Type="http://schemas.openxmlformats.org/officeDocument/2006/relationships/image" Target="../media/image176.jpeg"/><Relationship Id="rId1" Type="http://schemas.openxmlformats.org/officeDocument/2006/relationships/image" Target="../media/image7.jpeg"/><Relationship Id="rId6" Type="http://schemas.openxmlformats.org/officeDocument/2006/relationships/image" Target="../media/image153.jpeg"/><Relationship Id="rId11" Type="http://schemas.openxmlformats.org/officeDocument/2006/relationships/image" Target="../media/image158.jpeg"/><Relationship Id="rId24" Type="http://schemas.openxmlformats.org/officeDocument/2006/relationships/image" Target="../media/image171.jpeg"/><Relationship Id="rId32" Type="http://schemas.openxmlformats.org/officeDocument/2006/relationships/image" Target="../media/image179.jpeg"/><Relationship Id="rId37" Type="http://schemas.openxmlformats.org/officeDocument/2006/relationships/image" Target="../media/image184.jpeg"/><Relationship Id="rId5" Type="http://schemas.openxmlformats.org/officeDocument/2006/relationships/image" Target="../media/image152.jpeg"/><Relationship Id="rId15" Type="http://schemas.openxmlformats.org/officeDocument/2006/relationships/image" Target="../media/image162.jpeg"/><Relationship Id="rId23" Type="http://schemas.openxmlformats.org/officeDocument/2006/relationships/image" Target="../media/image170.jpeg"/><Relationship Id="rId28" Type="http://schemas.openxmlformats.org/officeDocument/2006/relationships/image" Target="../media/image175.jpeg"/><Relationship Id="rId36" Type="http://schemas.openxmlformats.org/officeDocument/2006/relationships/image" Target="../media/image183.jpeg"/><Relationship Id="rId10" Type="http://schemas.openxmlformats.org/officeDocument/2006/relationships/image" Target="../media/image157.jpeg"/><Relationship Id="rId19" Type="http://schemas.openxmlformats.org/officeDocument/2006/relationships/image" Target="../media/image166.jpeg"/><Relationship Id="rId31" Type="http://schemas.openxmlformats.org/officeDocument/2006/relationships/image" Target="../media/image178.jpeg"/><Relationship Id="rId4" Type="http://schemas.openxmlformats.org/officeDocument/2006/relationships/image" Target="../media/image151.jpeg"/><Relationship Id="rId9" Type="http://schemas.openxmlformats.org/officeDocument/2006/relationships/image" Target="../media/image156.jpeg"/><Relationship Id="rId14" Type="http://schemas.openxmlformats.org/officeDocument/2006/relationships/image" Target="../media/image161.jpeg"/><Relationship Id="rId22" Type="http://schemas.openxmlformats.org/officeDocument/2006/relationships/image" Target="../media/image169.jpeg"/><Relationship Id="rId27" Type="http://schemas.openxmlformats.org/officeDocument/2006/relationships/image" Target="../media/image174.jpeg"/><Relationship Id="rId30" Type="http://schemas.openxmlformats.org/officeDocument/2006/relationships/image" Target="../media/image177.jpeg"/><Relationship Id="rId35" Type="http://schemas.openxmlformats.org/officeDocument/2006/relationships/image" Target="../media/image182.jpeg"/></Relationships>
</file>

<file path=xl/drawings/drawing1.xml><?xml version="1.0" encoding="utf-8"?>
<xdr:wsDr xmlns:xdr="http://schemas.openxmlformats.org/drawingml/2006/spreadsheetDrawing" xmlns:a="http://schemas.openxmlformats.org/drawingml/2006/main">
  <xdr:twoCellAnchor>
    <xdr:from>
      <xdr:col>12</xdr:col>
      <xdr:colOff>11905</xdr:colOff>
      <xdr:row>255</xdr:row>
      <xdr:rowOff>0</xdr:rowOff>
    </xdr:from>
    <xdr:to>
      <xdr:col>19</xdr:col>
      <xdr:colOff>1142999</xdr:colOff>
      <xdr:row>263</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171</xdr:row>
      <xdr:rowOff>44223</xdr:rowOff>
    </xdr:from>
    <xdr:to>
      <xdr:col>19</xdr:col>
      <xdr:colOff>1143000</xdr:colOff>
      <xdr:row>178</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218</xdr:row>
      <xdr:rowOff>83127</xdr:rowOff>
    </xdr:from>
    <xdr:to>
      <xdr:col>19</xdr:col>
      <xdr:colOff>1166812</xdr:colOff>
      <xdr:row>224</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270</xdr:row>
      <xdr:rowOff>23813</xdr:rowOff>
    </xdr:from>
    <xdr:to>
      <xdr:col>19</xdr:col>
      <xdr:colOff>1095376</xdr:colOff>
      <xdr:row>277</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290</xdr:row>
      <xdr:rowOff>0</xdr:rowOff>
    </xdr:from>
    <xdr:to>
      <xdr:col>19</xdr:col>
      <xdr:colOff>1131094</xdr:colOff>
      <xdr:row>297</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156</xdr:row>
      <xdr:rowOff>269875</xdr:rowOff>
    </xdr:from>
    <xdr:to>
      <xdr:col>19</xdr:col>
      <xdr:colOff>1188736</xdr:colOff>
      <xdr:row>168</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734291</xdr:colOff>
      <xdr:row>390</xdr:row>
      <xdr:rowOff>180109</xdr:rowOff>
    </xdr:from>
    <xdr:to>
      <xdr:col>17</xdr:col>
      <xdr:colOff>165561</xdr:colOff>
      <xdr:row>390</xdr:row>
      <xdr:rowOff>4627072</xdr:rowOff>
    </xdr:to>
    <xdr:pic>
      <xdr:nvPicPr>
        <xdr:cNvPr id="10" name="Imagen 9">
          <a:extLst>
            <a:ext uri="{FF2B5EF4-FFF2-40B4-BE49-F238E27FC236}">
              <a16:creationId xmlns:a16="http://schemas.microsoft.com/office/drawing/2014/main" id="{248C45DE-C1A3-444A-AF38-ADA1BA47200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902036" y="471581018"/>
          <a:ext cx="9420398" cy="4462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82B9B72A-61CB-4E81-ACCE-17B8E49D361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775215E9-3C2E-4AF7-96DC-240AD36A3F8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261C9D05-3FFE-4392-826C-3AA8FFE3E18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405860" y="240030"/>
          <a:ext cx="750867" cy="514350"/>
        </a:xfrm>
        <a:prstGeom prst="rect">
          <a:avLst/>
        </a:prstGeom>
      </xdr:spPr>
    </xdr:pic>
    <xdr:clientData/>
  </xdr:oneCellAnchor>
  <xdr:oneCellAnchor>
    <xdr:from>
      <xdr:col>10</xdr:col>
      <xdr:colOff>104775</xdr:colOff>
      <xdr:row>1</xdr:row>
      <xdr:rowOff>38100</xdr:rowOff>
    </xdr:from>
    <xdr:ext cx="552450" cy="476250"/>
    <xdr:pic>
      <xdr:nvPicPr>
        <xdr:cNvPr id="5" name="4 Imagen">
          <a:extLst>
            <a:ext uri="{FF2B5EF4-FFF2-40B4-BE49-F238E27FC236}">
              <a16:creationId xmlns:a16="http://schemas.microsoft.com/office/drawing/2014/main" id="{14C71769-52E3-49A1-AA63-11FE7C0BDFA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9317355" y="220980"/>
          <a:ext cx="552450" cy="4762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67AE8155-0ED2-4370-8260-15732CEE164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9BD3537B-C76D-44EA-B65F-EE8840A066F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2</xdr:col>
      <xdr:colOff>34003</xdr:colOff>
      <xdr:row>5</xdr:row>
      <xdr:rowOff>179073</xdr:rowOff>
    </xdr:from>
    <xdr:to>
      <xdr:col>6</xdr:col>
      <xdr:colOff>252252</xdr:colOff>
      <xdr:row>18</xdr:row>
      <xdr:rowOff>33197</xdr:rowOff>
    </xdr:to>
    <xdr:pic>
      <xdr:nvPicPr>
        <xdr:cNvPr id="4" name="Imagen 3">
          <a:extLst>
            <a:ext uri="{FF2B5EF4-FFF2-40B4-BE49-F238E27FC236}">
              <a16:creationId xmlns:a16="http://schemas.microsoft.com/office/drawing/2014/main" id="{A4E72FFE-61C5-4426-A66C-FD6868C4EC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18963" y="1703073"/>
          <a:ext cx="3388169" cy="2429684"/>
        </a:xfrm>
        <a:prstGeom prst="rect">
          <a:avLst/>
        </a:prstGeom>
      </xdr:spPr>
    </xdr:pic>
    <xdr:clientData/>
  </xdr:twoCellAnchor>
  <xdr:twoCellAnchor editAs="oneCell">
    <xdr:from>
      <xdr:col>1</xdr:col>
      <xdr:colOff>459161</xdr:colOff>
      <xdr:row>49</xdr:row>
      <xdr:rowOff>8899</xdr:rowOff>
    </xdr:from>
    <xdr:to>
      <xdr:col>6</xdr:col>
      <xdr:colOff>633161</xdr:colOff>
      <xdr:row>62</xdr:row>
      <xdr:rowOff>520399</xdr:rowOff>
    </xdr:to>
    <xdr:pic>
      <xdr:nvPicPr>
        <xdr:cNvPr id="5" name="Imagen 4">
          <a:extLst>
            <a:ext uri="{FF2B5EF4-FFF2-40B4-BE49-F238E27FC236}">
              <a16:creationId xmlns:a16="http://schemas.microsoft.com/office/drawing/2014/main" id="{BD4323B2-108D-4169-8AB9-A935FCD52D9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51641" y="12307579"/>
          <a:ext cx="4136400" cy="2888940"/>
        </a:xfrm>
        <a:prstGeom prst="rect">
          <a:avLst/>
        </a:prstGeom>
      </xdr:spPr>
    </xdr:pic>
    <xdr:clientData/>
  </xdr:twoCellAnchor>
  <xdr:twoCellAnchor editAs="oneCell">
    <xdr:from>
      <xdr:col>7</xdr:col>
      <xdr:colOff>180294</xdr:colOff>
      <xdr:row>37</xdr:row>
      <xdr:rowOff>77323</xdr:rowOff>
    </xdr:from>
    <xdr:to>
      <xdr:col>11</xdr:col>
      <xdr:colOff>961513</xdr:colOff>
      <xdr:row>46</xdr:row>
      <xdr:rowOff>1350823</xdr:rowOff>
    </xdr:to>
    <xdr:pic>
      <xdr:nvPicPr>
        <xdr:cNvPr id="6" name="Imagen 5">
          <a:extLst>
            <a:ext uri="{FF2B5EF4-FFF2-40B4-BE49-F238E27FC236}">
              <a16:creationId xmlns:a16="http://schemas.microsoft.com/office/drawing/2014/main" id="{2E911A58-A0BD-4219-ACB6-97EAA78BFC4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727654" y="8733643"/>
          <a:ext cx="4095919" cy="2919420"/>
        </a:xfrm>
        <a:prstGeom prst="rect">
          <a:avLst/>
        </a:prstGeom>
      </xdr:spPr>
    </xdr:pic>
    <xdr:clientData/>
  </xdr:twoCellAnchor>
  <xdr:twoCellAnchor editAs="oneCell">
    <xdr:from>
      <xdr:col>8</xdr:col>
      <xdr:colOff>117490</xdr:colOff>
      <xdr:row>5</xdr:row>
      <xdr:rowOff>54034</xdr:rowOff>
    </xdr:from>
    <xdr:to>
      <xdr:col>11</xdr:col>
      <xdr:colOff>883803</xdr:colOff>
      <xdr:row>18</xdr:row>
      <xdr:rowOff>158471</xdr:rowOff>
    </xdr:to>
    <xdr:pic>
      <xdr:nvPicPr>
        <xdr:cNvPr id="7" name="Imagen 6">
          <a:extLst>
            <a:ext uri="{FF2B5EF4-FFF2-40B4-BE49-F238E27FC236}">
              <a16:creationId xmlns:a16="http://schemas.microsoft.com/office/drawing/2014/main" id="{E91BAAC1-32AD-4FBB-8872-39FE8481C9B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045850" y="1578034"/>
          <a:ext cx="3700013" cy="2679997"/>
        </a:xfrm>
        <a:prstGeom prst="rect">
          <a:avLst/>
        </a:prstGeom>
      </xdr:spPr>
    </xdr:pic>
    <xdr:clientData/>
  </xdr:twoCellAnchor>
  <xdr:oneCellAnchor>
    <xdr:from>
      <xdr:col>1</xdr:col>
      <xdr:colOff>399629</xdr:colOff>
      <xdr:row>21</xdr:row>
      <xdr:rowOff>44616</xdr:rowOff>
    </xdr:from>
    <xdr:ext cx="3984000" cy="2988000"/>
    <xdr:pic>
      <xdr:nvPicPr>
        <xdr:cNvPr id="8" name="Imagen 7">
          <a:extLst>
            <a:ext uri="{FF2B5EF4-FFF2-40B4-BE49-F238E27FC236}">
              <a16:creationId xmlns:a16="http://schemas.microsoft.com/office/drawing/2014/main" id="{C8766871-B9E1-49ED-8470-94C0053A720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192109" y="4989996"/>
          <a:ext cx="3984000" cy="2988000"/>
        </a:xfrm>
        <a:prstGeom prst="rect">
          <a:avLst/>
        </a:prstGeom>
      </xdr:spPr>
    </xdr:pic>
    <xdr:clientData/>
  </xdr:oneCellAnchor>
  <xdr:oneCellAnchor>
    <xdr:from>
      <xdr:col>7</xdr:col>
      <xdr:colOff>206639</xdr:colOff>
      <xdr:row>21</xdr:row>
      <xdr:rowOff>62603</xdr:rowOff>
    </xdr:from>
    <xdr:ext cx="4087736" cy="2988000"/>
    <xdr:pic>
      <xdr:nvPicPr>
        <xdr:cNvPr id="9" name="Imagen 8">
          <a:extLst>
            <a:ext uri="{FF2B5EF4-FFF2-40B4-BE49-F238E27FC236}">
              <a16:creationId xmlns:a16="http://schemas.microsoft.com/office/drawing/2014/main" id="{BF92836F-00A7-4F28-AE74-9E7B6BBA17B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753999" y="5007983"/>
          <a:ext cx="4087736" cy="2988000"/>
        </a:xfrm>
        <a:prstGeom prst="rect">
          <a:avLst/>
        </a:prstGeom>
      </xdr:spPr>
    </xdr:pic>
    <xdr:clientData/>
  </xdr:oneCellAnchor>
  <xdr:oneCellAnchor>
    <xdr:from>
      <xdr:col>1</xdr:col>
      <xdr:colOff>471067</xdr:colOff>
      <xdr:row>65</xdr:row>
      <xdr:rowOff>92241</xdr:rowOff>
    </xdr:from>
    <xdr:ext cx="3984000" cy="2988000"/>
    <xdr:pic>
      <xdr:nvPicPr>
        <xdr:cNvPr id="10" name="Imagen 9">
          <a:extLst>
            <a:ext uri="{FF2B5EF4-FFF2-40B4-BE49-F238E27FC236}">
              <a16:creationId xmlns:a16="http://schemas.microsoft.com/office/drawing/2014/main" id="{9C6F57FF-667A-4D6D-8049-F08B8145E7C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63547" y="15797061"/>
          <a:ext cx="3984000" cy="2988000"/>
        </a:xfrm>
        <a:prstGeom prst="rect">
          <a:avLst/>
        </a:prstGeom>
      </xdr:spPr>
    </xdr:pic>
    <xdr:clientData/>
  </xdr:oneCellAnchor>
  <xdr:oneCellAnchor>
    <xdr:from>
      <xdr:col>7</xdr:col>
      <xdr:colOff>132668</xdr:colOff>
      <xdr:row>49</xdr:row>
      <xdr:rowOff>89227</xdr:rowOff>
    </xdr:from>
    <xdr:ext cx="3984000" cy="2988000"/>
    <xdr:pic>
      <xdr:nvPicPr>
        <xdr:cNvPr id="11" name="Imagen 10">
          <a:extLst>
            <a:ext uri="{FF2B5EF4-FFF2-40B4-BE49-F238E27FC236}">
              <a16:creationId xmlns:a16="http://schemas.microsoft.com/office/drawing/2014/main" id="{EBE652E8-E710-4203-B17D-C0C539F7E91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680028" y="12387907"/>
          <a:ext cx="3984000" cy="2988000"/>
        </a:xfrm>
        <a:prstGeom prst="rect">
          <a:avLst/>
        </a:prstGeom>
      </xdr:spPr>
    </xdr:pic>
    <xdr:clientData/>
  </xdr:oneCellAnchor>
  <xdr:oneCellAnchor>
    <xdr:from>
      <xdr:col>1</xdr:col>
      <xdr:colOff>530599</xdr:colOff>
      <xdr:row>37</xdr:row>
      <xdr:rowOff>127960</xdr:rowOff>
    </xdr:from>
    <xdr:ext cx="3792000" cy="2844000"/>
    <xdr:pic>
      <xdr:nvPicPr>
        <xdr:cNvPr id="12" name="Imagen 11">
          <a:extLst>
            <a:ext uri="{FF2B5EF4-FFF2-40B4-BE49-F238E27FC236}">
              <a16:creationId xmlns:a16="http://schemas.microsoft.com/office/drawing/2014/main" id="{EAB6FD58-A41D-4775-AF52-B2C29890A5A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323079" y="8784280"/>
          <a:ext cx="3792000" cy="2844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173691</xdr:colOff>
      <xdr:row>5</xdr:row>
      <xdr:rowOff>62753</xdr:rowOff>
    </xdr:from>
    <xdr:to>
      <xdr:col>6</xdr:col>
      <xdr:colOff>562872</xdr:colOff>
      <xdr:row>18</xdr:row>
      <xdr:rowOff>142875</xdr:rowOff>
    </xdr:to>
    <xdr:pic>
      <xdr:nvPicPr>
        <xdr:cNvPr id="19" name="8 Imagen">
          <a:extLst>
            <a:ext uri="{FF2B5EF4-FFF2-40B4-BE49-F238E27FC236}">
              <a16:creationId xmlns:a16="http://schemas.microsoft.com/office/drawing/2014/main" id="{BA37A109-7EDB-4578-BD7A-2B1AFD0421B7}"/>
            </a:ext>
          </a:extLst>
        </xdr:cNvPr>
        <xdr:cNvPicPr>
          <a:picLocks noChangeAspect="1"/>
        </xdr:cNvPicPr>
      </xdr:nvPicPr>
      <xdr:blipFill>
        <a:blip xmlns:r="http://schemas.openxmlformats.org/officeDocument/2006/relationships" r:embed="rId3"/>
        <a:stretch>
          <a:fillRect/>
        </a:stretch>
      </xdr:blipFill>
      <xdr:spPr>
        <a:xfrm>
          <a:off x="424703" y="1488141"/>
          <a:ext cx="3446145" cy="2428875"/>
        </a:xfrm>
        <a:prstGeom prst="rect">
          <a:avLst/>
        </a:prstGeom>
      </xdr:spPr>
    </xdr:pic>
    <xdr:clientData/>
  </xdr:twoCellAnchor>
  <xdr:twoCellAnchor editAs="oneCell">
    <xdr:from>
      <xdr:col>7</xdr:col>
      <xdr:colOff>519953</xdr:colOff>
      <xdr:row>5</xdr:row>
      <xdr:rowOff>91328</xdr:rowOff>
    </xdr:from>
    <xdr:to>
      <xdr:col>11</xdr:col>
      <xdr:colOff>19162</xdr:colOff>
      <xdr:row>18</xdr:row>
      <xdr:rowOff>163830</xdr:rowOff>
    </xdr:to>
    <xdr:pic>
      <xdr:nvPicPr>
        <xdr:cNvPr id="25" name="9 Imagen">
          <a:extLst>
            <a:ext uri="{FF2B5EF4-FFF2-40B4-BE49-F238E27FC236}">
              <a16:creationId xmlns:a16="http://schemas.microsoft.com/office/drawing/2014/main" id="{B3D5EF0D-1322-4E90-9625-91DE8BC92D29}"/>
            </a:ext>
          </a:extLst>
        </xdr:cNvPr>
        <xdr:cNvPicPr>
          <a:picLocks noChangeAspect="1"/>
        </xdr:cNvPicPr>
      </xdr:nvPicPr>
      <xdr:blipFill>
        <a:blip xmlns:r="http://schemas.openxmlformats.org/officeDocument/2006/relationships" r:embed="rId4"/>
        <a:stretch>
          <a:fillRect/>
        </a:stretch>
      </xdr:blipFill>
      <xdr:spPr>
        <a:xfrm>
          <a:off x="4482353" y="1516716"/>
          <a:ext cx="3434715" cy="2421255"/>
        </a:xfrm>
        <a:prstGeom prst="rect">
          <a:avLst/>
        </a:prstGeom>
      </xdr:spPr>
    </xdr:pic>
    <xdr:clientData/>
  </xdr:twoCellAnchor>
  <xdr:twoCellAnchor editAs="oneCell">
    <xdr:from>
      <xdr:col>1</xdr:col>
      <xdr:colOff>197223</xdr:colOff>
      <xdr:row>21</xdr:row>
      <xdr:rowOff>71718</xdr:rowOff>
    </xdr:from>
    <xdr:to>
      <xdr:col>6</xdr:col>
      <xdr:colOff>444858</xdr:colOff>
      <xdr:row>34</xdr:row>
      <xdr:rowOff>132455</xdr:rowOff>
    </xdr:to>
    <xdr:pic>
      <xdr:nvPicPr>
        <xdr:cNvPr id="26" name="14 Imagen">
          <a:extLst>
            <a:ext uri="{FF2B5EF4-FFF2-40B4-BE49-F238E27FC236}">
              <a16:creationId xmlns:a16="http://schemas.microsoft.com/office/drawing/2014/main" id="{1921A0AE-6A5C-44F7-9FFA-E5B33C6DADAA}"/>
            </a:ext>
          </a:extLst>
        </xdr:cNvPr>
        <xdr:cNvPicPr>
          <a:picLocks noChangeAspect="1"/>
        </xdr:cNvPicPr>
      </xdr:nvPicPr>
      <xdr:blipFill>
        <a:blip xmlns:r="http://schemas.openxmlformats.org/officeDocument/2006/relationships" r:embed="rId5"/>
        <a:stretch>
          <a:fillRect/>
        </a:stretch>
      </xdr:blipFill>
      <xdr:spPr>
        <a:xfrm>
          <a:off x="448235" y="4580965"/>
          <a:ext cx="3304599" cy="2409489"/>
        </a:xfrm>
        <a:prstGeom prst="rect">
          <a:avLst/>
        </a:prstGeom>
      </xdr:spPr>
    </xdr:pic>
    <xdr:clientData/>
  </xdr:twoCellAnchor>
  <xdr:twoCellAnchor editAs="oneCell">
    <xdr:from>
      <xdr:col>8</xdr:col>
      <xdr:colOff>125506</xdr:colOff>
      <xdr:row>21</xdr:row>
      <xdr:rowOff>67684</xdr:rowOff>
    </xdr:from>
    <xdr:to>
      <xdr:col>11</xdr:col>
      <xdr:colOff>82475</xdr:colOff>
      <xdr:row>34</xdr:row>
      <xdr:rowOff>140222</xdr:rowOff>
    </xdr:to>
    <xdr:pic>
      <xdr:nvPicPr>
        <xdr:cNvPr id="27" name="17 Imagen">
          <a:extLst>
            <a:ext uri="{FF2B5EF4-FFF2-40B4-BE49-F238E27FC236}">
              <a16:creationId xmlns:a16="http://schemas.microsoft.com/office/drawing/2014/main" id="{550FE074-EF71-46F0-92CB-F48A47504C51}"/>
            </a:ext>
          </a:extLst>
        </xdr:cNvPr>
        <xdr:cNvPicPr>
          <a:picLocks noChangeAspect="1"/>
        </xdr:cNvPicPr>
      </xdr:nvPicPr>
      <xdr:blipFill>
        <a:blip xmlns:r="http://schemas.openxmlformats.org/officeDocument/2006/relationships" r:embed="rId6"/>
        <a:stretch>
          <a:fillRect/>
        </a:stretch>
      </xdr:blipFill>
      <xdr:spPr>
        <a:xfrm>
          <a:off x="4670612" y="4576931"/>
          <a:ext cx="3309769" cy="2421290"/>
        </a:xfrm>
        <a:prstGeom prst="rect">
          <a:avLst/>
        </a:prstGeom>
      </xdr:spPr>
    </xdr:pic>
    <xdr:clientData/>
  </xdr:twoCellAnchor>
  <xdr:twoCellAnchor editAs="oneCell">
    <xdr:from>
      <xdr:col>1</xdr:col>
      <xdr:colOff>206189</xdr:colOff>
      <xdr:row>37</xdr:row>
      <xdr:rowOff>62304</xdr:rowOff>
    </xdr:from>
    <xdr:to>
      <xdr:col>6</xdr:col>
      <xdr:colOff>403413</xdr:colOff>
      <xdr:row>50</xdr:row>
      <xdr:rowOff>109472</xdr:rowOff>
    </xdr:to>
    <xdr:pic>
      <xdr:nvPicPr>
        <xdr:cNvPr id="28" name="20 Imagen">
          <a:extLst>
            <a:ext uri="{FF2B5EF4-FFF2-40B4-BE49-F238E27FC236}">
              <a16:creationId xmlns:a16="http://schemas.microsoft.com/office/drawing/2014/main" id="{F5DC3C11-F58E-4567-98E0-A7B09E92E3B3}"/>
            </a:ext>
          </a:extLst>
        </xdr:cNvPr>
        <xdr:cNvPicPr>
          <a:picLocks noChangeAspect="1"/>
        </xdr:cNvPicPr>
      </xdr:nvPicPr>
      <xdr:blipFill>
        <a:blip xmlns:r="http://schemas.openxmlformats.org/officeDocument/2006/relationships" r:embed="rId7"/>
        <a:stretch>
          <a:fillRect/>
        </a:stretch>
      </xdr:blipFill>
      <xdr:spPr>
        <a:xfrm>
          <a:off x="457201" y="7718163"/>
          <a:ext cx="3254188" cy="2377991"/>
        </a:xfrm>
        <a:prstGeom prst="rect">
          <a:avLst/>
        </a:prstGeom>
      </xdr:spPr>
    </xdr:pic>
    <xdr:clientData/>
  </xdr:twoCellAnchor>
  <xdr:twoCellAnchor editAs="oneCell">
    <xdr:from>
      <xdr:col>8</xdr:col>
      <xdr:colOff>22748</xdr:colOff>
      <xdr:row>37</xdr:row>
      <xdr:rowOff>74071</xdr:rowOff>
    </xdr:from>
    <xdr:to>
      <xdr:col>10</xdr:col>
      <xdr:colOff>833718</xdr:colOff>
      <xdr:row>50</xdr:row>
      <xdr:rowOff>119065</xdr:rowOff>
    </xdr:to>
    <xdr:pic>
      <xdr:nvPicPr>
        <xdr:cNvPr id="29" name="22 Imagen">
          <a:extLst>
            <a:ext uri="{FF2B5EF4-FFF2-40B4-BE49-F238E27FC236}">
              <a16:creationId xmlns:a16="http://schemas.microsoft.com/office/drawing/2014/main" id="{D00E165E-173A-4224-BDB7-C3489C37599B}"/>
            </a:ext>
          </a:extLst>
        </xdr:cNvPr>
        <xdr:cNvPicPr>
          <a:picLocks noChangeAspect="1"/>
        </xdr:cNvPicPr>
      </xdr:nvPicPr>
      <xdr:blipFill>
        <a:blip xmlns:r="http://schemas.openxmlformats.org/officeDocument/2006/relationships" r:embed="rId8"/>
        <a:stretch>
          <a:fillRect/>
        </a:stretch>
      </xdr:blipFill>
      <xdr:spPr>
        <a:xfrm>
          <a:off x="4567854" y="7729930"/>
          <a:ext cx="3240405" cy="2375817"/>
        </a:xfrm>
        <a:prstGeom prst="rect">
          <a:avLst/>
        </a:prstGeom>
      </xdr:spPr>
    </xdr:pic>
    <xdr:clientData/>
  </xdr:twoCellAnchor>
  <xdr:twoCellAnchor editAs="oneCell">
    <xdr:from>
      <xdr:col>3</xdr:col>
      <xdr:colOff>11095</xdr:colOff>
      <xdr:row>53</xdr:row>
      <xdr:rowOff>68692</xdr:rowOff>
    </xdr:from>
    <xdr:to>
      <xdr:col>5</xdr:col>
      <xdr:colOff>605118</xdr:colOff>
      <xdr:row>66</xdr:row>
      <xdr:rowOff>258183</xdr:rowOff>
    </xdr:to>
    <xdr:pic>
      <xdr:nvPicPr>
        <xdr:cNvPr id="34" name="5 Imagen">
          <a:extLst>
            <a:ext uri="{FF2B5EF4-FFF2-40B4-BE49-F238E27FC236}">
              <a16:creationId xmlns:a16="http://schemas.microsoft.com/office/drawing/2014/main" id="{00BAC762-6F3D-479A-A98E-6BA4CFD7D517}"/>
            </a:ext>
          </a:extLst>
        </xdr:cNvPr>
        <xdr:cNvPicPr>
          <a:picLocks noChangeAspect="1"/>
        </xdr:cNvPicPr>
      </xdr:nvPicPr>
      <xdr:blipFill>
        <a:blip xmlns:r="http://schemas.openxmlformats.org/officeDocument/2006/relationships" r:embed="rId9"/>
        <a:stretch>
          <a:fillRect/>
        </a:stretch>
      </xdr:blipFill>
      <xdr:spPr>
        <a:xfrm>
          <a:off x="1158577" y="10727727"/>
          <a:ext cx="1929765" cy="2520315"/>
        </a:xfrm>
        <a:prstGeom prst="rect">
          <a:avLst/>
        </a:prstGeom>
      </xdr:spPr>
    </xdr:pic>
    <xdr:clientData/>
  </xdr:twoCellAnchor>
  <xdr:twoCellAnchor editAs="oneCell">
    <xdr:from>
      <xdr:col>7</xdr:col>
      <xdr:colOff>458320</xdr:colOff>
      <xdr:row>53</xdr:row>
      <xdr:rowOff>58606</xdr:rowOff>
    </xdr:from>
    <xdr:to>
      <xdr:col>10</xdr:col>
      <xdr:colOff>880894</xdr:colOff>
      <xdr:row>66</xdr:row>
      <xdr:rowOff>240477</xdr:rowOff>
    </xdr:to>
    <xdr:pic>
      <xdr:nvPicPr>
        <xdr:cNvPr id="35" name="7 Imagen">
          <a:extLst>
            <a:ext uri="{FF2B5EF4-FFF2-40B4-BE49-F238E27FC236}">
              <a16:creationId xmlns:a16="http://schemas.microsoft.com/office/drawing/2014/main" id="{30040DDE-6C0F-494B-A885-3E11B4EBDA98}"/>
            </a:ext>
          </a:extLst>
        </xdr:cNvPr>
        <xdr:cNvPicPr>
          <a:picLocks noChangeAspect="1"/>
        </xdr:cNvPicPr>
      </xdr:nvPicPr>
      <xdr:blipFill>
        <a:blip xmlns:r="http://schemas.openxmlformats.org/officeDocument/2006/relationships" r:embed="rId10"/>
        <a:stretch>
          <a:fillRect/>
        </a:stretch>
      </xdr:blipFill>
      <xdr:spPr>
        <a:xfrm>
          <a:off x="4420720" y="10717641"/>
          <a:ext cx="3434715" cy="2512695"/>
        </a:xfrm>
        <a:prstGeom prst="rect">
          <a:avLst/>
        </a:prstGeom>
      </xdr:spPr>
    </xdr:pic>
    <xdr:clientData/>
  </xdr:twoCellAnchor>
  <xdr:twoCellAnchor editAs="oneCell">
    <xdr:from>
      <xdr:col>1</xdr:col>
      <xdr:colOff>100853</xdr:colOff>
      <xdr:row>69</xdr:row>
      <xdr:rowOff>104775</xdr:rowOff>
    </xdr:from>
    <xdr:to>
      <xdr:col>6</xdr:col>
      <xdr:colOff>490034</xdr:colOff>
      <xdr:row>82</xdr:row>
      <xdr:rowOff>286647</xdr:rowOff>
    </xdr:to>
    <xdr:pic>
      <xdr:nvPicPr>
        <xdr:cNvPr id="36" name="15 Imagen">
          <a:extLst>
            <a:ext uri="{FF2B5EF4-FFF2-40B4-BE49-F238E27FC236}">
              <a16:creationId xmlns:a16="http://schemas.microsoft.com/office/drawing/2014/main" id="{A8F91881-0186-45F6-B14E-F3CDA9AD0AAB}"/>
            </a:ext>
          </a:extLst>
        </xdr:cNvPr>
        <xdr:cNvPicPr>
          <a:picLocks noChangeAspect="1"/>
        </xdr:cNvPicPr>
      </xdr:nvPicPr>
      <xdr:blipFill>
        <a:blip xmlns:r="http://schemas.openxmlformats.org/officeDocument/2006/relationships" r:embed="rId11"/>
        <a:stretch>
          <a:fillRect/>
        </a:stretch>
      </xdr:blipFill>
      <xdr:spPr>
        <a:xfrm>
          <a:off x="351865" y="14044893"/>
          <a:ext cx="3446145" cy="2512695"/>
        </a:xfrm>
        <a:prstGeom prst="rect">
          <a:avLst/>
        </a:prstGeom>
      </xdr:spPr>
    </xdr:pic>
    <xdr:clientData/>
  </xdr:twoCellAnchor>
  <xdr:twoCellAnchor editAs="oneCell">
    <xdr:from>
      <xdr:col>8</xdr:col>
      <xdr:colOff>889523</xdr:colOff>
      <xdr:row>69</xdr:row>
      <xdr:rowOff>115980</xdr:rowOff>
    </xdr:from>
    <xdr:to>
      <xdr:col>10</xdr:col>
      <xdr:colOff>416523</xdr:colOff>
      <xdr:row>82</xdr:row>
      <xdr:rowOff>297852</xdr:rowOff>
    </xdr:to>
    <xdr:pic>
      <xdr:nvPicPr>
        <xdr:cNvPr id="37" name="19 Imagen">
          <a:extLst>
            <a:ext uri="{FF2B5EF4-FFF2-40B4-BE49-F238E27FC236}">
              <a16:creationId xmlns:a16="http://schemas.microsoft.com/office/drawing/2014/main" id="{817944F6-E105-4006-AAAE-3728657AFC54}"/>
            </a:ext>
          </a:extLst>
        </xdr:cNvPr>
        <xdr:cNvPicPr>
          <a:picLocks noChangeAspect="1"/>
        </xdr:cNvPicPr>
      </xdr:nvPicPr>
      <xdr:blipFill>
        <a:blip xmlns:r="http://schemas.openxmlformats.org/officeDocument/2006/relationships" r:embed="rId12"/>
        <a:stretch>
          <a:fillRect/>
        </a:stretch>
      </xdr:blipFill>
      <xdr:spPr>
        <a:xfrm>
          <a:off x="5434629" y="14056098"/>
          <a:ext cx="1956435" cy="2512695"/>
        </a:xfrm>
        <a:prstGeom prst="rect">
          <a:avLst/>
        </a:prstGeom>
      </xdr:spPr>
    </xdr:pic>
    <xdr:clientData/>
  </xdr:twoCellAnchor>
  <xdr:twoCellAnchor editAs="oneCell">
    <xdr:from>
      <xdr:col>1</xdr:col>
      <xdr:colOff>109195</xdr:colOff>
      <xdr:row>101</xdr:row>
      <xdr:rowOff>29633</xdr:rowOff>
    </xdr:from>
    <xdr:to>
      <xdr:col>6</xdr:col>
      <xdr:colOff>548118</xdr:colOff>
      <xdr:row>114</xdr:row>
      <xdr:rowOff>161498</xdr:rowOff>
    </xdr:to>
    <xdr:pic>
      <xdr:nvPicPr>
        <xdr:cNvPr id="38" name="Imagen 37">
          <a:extLst>
            <a:ext uri="{FF2B5EF4-FFF2-40B4-BE49-F238E27FC236}">
              <a16:creationId xmlns:a16="http://schemas.microsoft.com/office/drawing/2014/main" id="{2340087C-7BC7-49B5-8DD5-BC0F767C5B68}"/>
            </a:ext>
          </a:extLst>
        </xdr:cNvPr>
        <xdr:cNvPicPr>
          <a:picLocks noChangeAspect="1"/>
        </xdr:cNvPicPr>
      </xdr:nvPicPr>
      <xdr:blipFill>
        <a:blip xmlns:r="http://schemas.openxmlformats.org/officeDocument/2006/relationships" r:embed="rId13"/>
        <a:stretch>
          <a:fillRect/>
        </a:stretch>
      </xdr:blipFill>
      <xdr:spPr>
        <a:xfrm>
          <a:off x="360207" y="21060833"/>
          <a:ext cx="3495887" cy="2462689"/>
        </a:xfrm>
        <a:prstGeom prst="rect">
          <a:avLst/>
        </a:prstGeom>
      </xdr:spPr>
    </xdr:pic>
    <xdr:clientData/>
  </xdr:twoCellAnchor>
  <xdr:twoCellAnchor editAs="oneCell">
    <xdr:from>
      <xdr:col>8</xdr:col>
      <xdr:colOff>70348</xdr:colOff>
      <xdr:row>101</xdr:row>
      <xdr:rowOff>40217</xdr:rowOff>
    </xdr:from>
    <xdr:to>
      <xdr:col>11</xdr:col>
      <xdr:colOff>203486</xdr:colOff>
      <xdr:row>114</xdr:row>
      <xdr:rowOff>156841</xdr:rowOff>
    </xdr:to>
    <xdr:pic>
      <xdr:nvPicPr>
        <xdr:cNvPr id="39" name="Imagen 38">
          <a:extLst>
            <a:ext uri="{FF2B5EF4-FFF2-40B4-BE49-F238E27FC236}">
              <a16:creationId xmlns:a16="http://schemas.microsoft.com/office/drawing/2014/main" id="{493D4A65-782F-4E53-92A9-020627831D6F}"/>
            </a:ext>
          </a:extLst>
        </xdr:cNvPr>
        <xdr:cNvPicPr>
          <a:picLocks noChangeAspect="1"/>
        </xdr:cNvPicPr>
      </xdr:nvPicPr>
      <xdr:blipFill>
        <a:blip xmlns:r="http://schemas.openxmlformats.org/officeDocument/2006/relationships" r:embed="rId14"/>
        <a:stretch>
          <a:fillRect/>
        </a:stretch>
      </xdr:blipFill>
      <xdr:spPr>
        <a:xfrm>
          <a:off x="4615454" y="21071417"/>
          <a:ext cx="3485938" cy="2447448"/>
        </a:xfrm>
        <a:prstGeom prst="rect">
          <a:avLst/>
        </a:prstGeom>
      </xdr:spPr>
    </xdr:pic>
    <xdr:clientData/>
  </xdr:twoCellAnchor>
  <xdr:twoCellAnchor editAs="oneCell">
    <xdr:from>
      <xdr:col>1</xdr:col>
      <xdr:colOff>116541</xdr:colOff>
      <xdr:row>85</xdr:row>
      <xdr:rowOff>17929</xdr:rowOff>
    </xdr:from>
    <xdr:to>
      <xdr:col>6</xdr:col>
      <xdr:colOff>555464</xdr:colOff>
      <xdr:row>98</xdr:row>
      <xdr:rowOff>152175</xdr:rowOff>
    </xdr:to>
    <xdr:pic>
      <xdr:nvPicPr>
        <xdr:cNvPr id="40" name="Imagen 39">
          <a:extLst>
            <a:ext uri="{FF2B5EF4-FFF2-40B4-BE49-F238E27FC236}">
              <a16:creationId xmlns:a16="http://schemas.microsoft.com/office/drawing/2014/main" id="{C32CBD39-BD8B-436B-8976-45CB74879EC8}"/>
            </a:ext>
          </a:extLst>
        </xdr:cNvPr>
        <xdr:cNvPicPr>
          <a:picLocks noChangeAspect="1"/>
        </xdr:cNvPicPr>
      </xdr:nvPicPr>
      <xdr:blipFill>
        <a:blip xmlns:r="http://schemas.openxmlformats.org/officeDocument/2006/relationships" r:embed="rId15"/>
        <a:stretch>
          <a:fillRect/>
        </a:stretch>
      </xdr:blipFill>
      <xdr:spPr>
        <a:xfrm>
          <a:off x="367553" y="17938376"/>
          <a:ext cx="3495887" cy="2465070"/>
        </a:xfrm>
        <a:prstGeom prst="rect">
          <a:avLst/>
        </a:prstGeom>
      </xdr:spPr>
    </xdr:pic>
    <xdr:clientData/>
  </xdr:twoCellAnchor>
  <xdr:twoCellAnchor editAs="oneCell">
    <xdr:from>
      <xdr:col>8</xdr:col>
      <xdr:colOff>28140</xdr:colOff>
      <xdr:row>85</xdr:row>
      <xdr:rowOff>31750</xdr:rowOff>
    </xdr:from>
    <xdr:to>
      <xdr:col>11</xdr:col>
      <xdr:colOff>125506</xdr:colOff>
      <xdr:row>98</xdr:row>
      <xdr:rowOff>158376</xdr:rowOff>
    </xdr:to>
    <xdr:pic>
      <xdr:nvPicPr>
        <xdr:cNvPr id="41" name="Imagen 40">
          <a:extLst>
            <a:ext uri="{FF2B5EF4-FFF2-40B4-BE49-F238E27FC236}">
              <a16:creationId xmlns:a16="http://schemas.microsoft.com/office/drawing/2014/main" id="{21A47A4F-8E7A-4668-802D-1943913A71EA}"/>
            </a:ext>
          </a:extLst>
        </xdr:cNvPr>
        <xdr:cNvPicPr>
          <a:picLocks noChangeAspect="1"/>
        </xdr:cNvPicPr>
      </xdr:nvPicPr>
      <xdr:blipFill>
        <a:blip xmlns:r="http://schemas.openxmlformats.org/officeDocument/2006/relationships" r:embed="rId16"/>
        <a:stretch>
          <a:fillRect/>
        </a:stretch>
      </xdr:blipFill>
      <xdr:spPr>
        <a:xfrm>
          <a:off x="4573246" y="17952197"/>
          <a:ext cx="3450166" cy="24574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2B54D6A-6544-4BD3-BD02-5D47E6D1C3F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3EA1E61-35A1-4AA0-A3F9-95D97DECCA8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1</xdr:col>
      <xdr:colOff>77236</xdr:colOff>
      <xdr:row>6</xdr:row>
      <xdr:rowOff>96624</xdr:rowOff>
    </xdr:from>
    <xdr:ext cx="3637514" cy="2522751"/>
    <xdr:pic>
      <xdr:nvPicPr>
        <xdr:cNvPr id="4" name="Imagen 3">
          <a:extLst>
            <a:ext uri="{FF2B5EF4-FFF2-40B4-BE49-F238E27FC236}">
              <a16:creationId xmlns:a16="http://schemas.microsoft.com/office/drawing/2014/main" id="{9CBF01CF-C308-4B5A-AB86-999DD98BDA0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43936" y="1833984"/>
          <a:ext cx="3637514" cy="2522751"/>
        </a:xfrm>
        <a:prstGeom prst="rect">
          <a:avLst/>
        </a:prstGeom>
      </xdr:spPr>
    </xdr:pic>
    <xdr:clientData/>
  </xdr:oneCellAnchor>
  <xdr:oneCellAnchor>
    <xdr:from>
      <xdr:col>1</xdr:col>
      <xdr:colOff>101005</xdr:colOff>
      <xdr:row>39</xdr:row>
      <xdr:rowOff>71570</xdr:rowOff>
    </xdr:from>
    <xdr:ext cx="3604219" cy="2520000"/>
    <xdr:pic>
      <xdr:nvPicPr>
        <xdr:cNvPr id="5" name="Imagen 4">
          <a:extLst>
            <a:ext uri="{FF2B5EF4-FFF2-40B4-BE49-F238E27FC236}">
              <a16:creationId xmlns:a16="http://schemas.microsoft.com/office/drawing/2014/main" id="{0681B8F7-2141-42CF-B461-AA3B34116FA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67705" y="8598350"/>
          <a:ext cx="3604219" cy="2520000"/>
        </a:xfrm>
        <a:prstGeom prst="rect">
          <a:avLst/>
        </a:prstGeom>
      </xdr:spPr>
    </xdr:pic>
    <xdr:clientData/>
  </xdr:oneCellAnchor>
  <xdr:oneCellAnchor>
    <xdr:from>
      <xdr:col>7</xdr:col>
      <xdr:colOff>141686</xdr:colOff>
      <xdr:row>39</xdr:row>
      <xdr:rowOff>89300</xdr:rowOff>
    </xdr:from>
    <xdr:ext cx="4430313" cy="2520549"/>
    <xdr:pic>
      <xdr:nvPicPr>
        <xdr:cNvPr id="6" name="Imagen 5">
          <a:extLst>
            <a:ext uri="{FF2B5EF4-FFF2-40B4-BE49-F238E27FC236}">
              <a16:creationId xmlns:a16="http://schemas.microsoft.com/office/drawing/2014/main" id="{CA16B3C2-2029-4186-91C1-366985CC583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86966" y="8616080"/>
          <a:ext cx="4430313" cy="2520549"/>
        </a:xfrm>
        <a:prstGeom prst="rect">
          <a:avLst/>
        </a:prstGeom>
      </xdr:spPr>
    </xdr:pic>
    <xdr:clientData/>
  </xdr:oneCellAnchor>
  <xdr:oneCellAnchor>
    <xdr:from>
      <xdr:col>1</xdr:col>
      <xdr:colOff>74773</xdr:colOff>
      <xdr:row>22</xdr:row>
      <xdr:rowOff>66677</xdr:rowOff>
    </xdr:from>
    <xdr:ext cx="3649502" cy="2552698"/>
    <xdr:pic>
      <xdr:nvPicPr>
        <xdr:cNvPr id="7" name="Imagen 6">
          <a:extLst>
            <a:ext uri="{FF2B5EF4-FFF2-40B4-BE49-F238E27FC236}">
              <a16:creationId xmlns:a16="http://schemas.microsoft.com/office/drawing/2014/main" id="{65C7D87B-6682-465F-99E2-EF5D4C4B77B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41473" y="5050157"/>
          <a:ext cx="3649502" cy="2552698"/>
        </a:xfrm>
        <a:prstGeom prst="rect">
          <a:avLst/>
        </a:prstGeom>
      </xdr:spPr>
    </xdr:pic>
    <xdr:clientData/>
  </xdr:oneCellAnchor>
  <xdr:oneCellAnchor>
    <xdr:from>
      <xdr:col>7</xdr:col>
      <xdr:colOff>83342</xdr:colOff>
      <xdr:row>22</xdr:row>
      <xdr:rowOff>76199</xdr:rowOff>
    </xdr:from>
    <xdr:ext cx="4469608" cy="2505076"/>
    <xdr:pic>
      <xdr:nvPicPr>
        <xdr:cNvPr id="8" name="Imagen 7">
          <a:extLst>
            <a:ext uri="{FF2B5EF4-FFF2-40B4-BE49-F238E27FC236}">
              <a16:creationId xmlns:a16="http://schemas.microsoft.com/office/drawing/2014/main" id="{1993CF05-21E3-48FA-845E-01A2A02403D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28622" y="5059679"/>
          <a:ext cx="4469608" cy="2505076"/>
        </a:xfrm>
        <a:prstGeom prst="rect">
          <a:avLst/>
        </a:prstGeom>
      </xdr:spPr>
    </xdr:pic>
    <xdr:clientData/>
  </xdr:oneCellAnchor>
  <xdr:oneCellAnchor>
    <xdr:from>
      <xdr:col>7</xdr:col>
      <xdr:colOff>106065</xdr:colOff>
      <xdr:row>55</xdr:row>
      <xdr:rowOff>66675</xdr:rowOff>
    </xdr:from>
    <xdr:ext cx="4437359" cy="2533649"/>
    <xdr:pic>
      <xdr:nvPicPr>
        <xdr:cNvPr id="9" name="Imagen 8">
          <a:extLst>
            <a:ext uri="{FF2B5EF4-FFF2-40B4-BE49-F238E27FC236}">
              <a16:creationId xmlns:a16="http://schemas.microsoft.com/office/drawing/2014/main" id="{8623AF0C-3D31-4AA7-84F2-1EFD27DB787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251345" y="11809095"/>
          <a:ext cx="4437359" cy="2533649"/>
        </a:xfrm>
        <a:prstGeom prst="rect">
          <a:avLst/>
        </a:prstGeom>
      </xdr:spPr>
    </xdr:pic>
    <xdr:clientData/>
  </xdr:oneCellAnchor>
  <xdr:twoCellAnchor editAs="oneCell">
    <xdr:from>
      <xdr:col>7</xdr:col>
      <xdr:colOff>151921</xdr:colOff>
      <xdr:row>6</xdr:row>
      <xdr:rowOff>76131</xdr:rowOff>
    </xdr:from>
    <xdr:to>
      <xdr:col>11</xdr:col>
      <xdr:colOff>590550</xdr:colOff>
      <xdr:row>19</xdr:row>
      <xdr:rowOff>142875</xdr:rowOff>
    </xdr:to>
    <xdr:pic>
      <xdr:nvPicPr>
        <xdr:cNvPr id="10" name="Imagen 9">
          <a:extLst>
            <a:ext uri="{FF2B5EF4-FFF2-40B4-BE49-F238E27FC236}">
              <a16:creationId xmlns:a16="http://schemas.microsoft.com/office/drawing/2014/main" id="{A36BF892-96E6-438C-BB66-4E3A6A2B3C3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97201" y="1813491"/>
          <a:ext cx="4576289" cy="2459424"/>
        </a:xfrm>
        <a:prstGeom prst="rect">
          <a:avLst/>
        </a:prstGeom>
      </xdr:spPr>
    </xdr:pic>
    <xdr:clientData/>
  </xdr:twoCellAnchor>
  <xdr:twoCellAnchor editAs="oneCell">
    <xdr:from>
      <xdr:col>1</xdr:col>
      <xdr:colOff>97274</xdr:colOff>
      <xdr:row>55</xdr:row>
      <xdr:rowOff>78584</xdr:rowOff>
    </xdr:from>
    <xdr:to>
      <xdr:col>6</xdr:col>
      <xdr:colOff>609599</xdr:colOff>
      <xdr:row>68</xdr:row>
      <xdr:rowOff>107159</xdr:rowOff>
    </xdr:to>
    <xdr:pic>
      <xdr:nvPicPr>
        <xdr:cNvPr id="11" name="Imagen 10">
          <a:extLst>
            <a:ext uri="{FF2B5EF4-FFF2-40B4-BE49-F238E27FC236}">
              <a16:creationId xmlns:a16="http://schemas.microsoft.com/office/drawing/2014/main" id="{090E89CE-CC02-4A44-9D49-6D00816D0B7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63974" y="11821004"/>
          <a:ext cx="3705105" cy="2505075"/>
        </a:xfrm>
        <a:prstGeom prst="rect">
          <a:avLst/>
        </a:prstGeom>
      </xdr:spPr>
    </xdr:pic>
    <xdr:clientData/>
  </xdr:twoCellAnchor>
  <xdr:twoCellAnchor editAs="oneCell">
    <xdr:from>
      <xdr:col>7</xdr:col>
      <xdr:colOff>96432</xdr:colOff>
      <xdr:row>72</xdr:row>
      <xdr:rowOff>85725</xdr:rowOff>
    </xdr:from>
    <xdr:to>
      <xdr:col>11</xdr:col>
      <xdr:colOff>561975</xdr:colOff>
      <xdr:row>85</xdr:row>
      <xdr:rowOff>129225</xdr:rowOff>
    </xdr:to>
    <xdr:pic>
      <xdr:nvPicPr>
        <xdr:cNvPr id="12" name="Imagen 11">
          <a:extLst>
            <a:ext uri="{FF2B5EF4-FFF2-40B4-BE49-F238E27FC236}">
              <a16:creationId xmlns:a16="http://schemas.microsoft.com/office/drawing/2014/main" id="{DB9021E6-F147-4604-BD25-5C8F68E4A5D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241712" y="15432405"/>
          <a:ext cx="4603203" cy="2420940"/>
        </a:xfrm>
        <a:prstGeom prst="rect">
          <a:avLst/>
        </a:prstGeom>
      </xdr:spPr>
    </xdr:pic>
    <xdr:clientData/>
  </xdr:twoCellAnchor>
  <xdr:twoCellAnchor editAs="oneCell">
    <xdr:from>
      <xdr:col>1</xdr:col>
      <xdr:colOff>80304</xdr:colOff>
      <xdr:row>72</xdr:row>
      <xdr:rowOff>57149</xdr:rowOff>
    </xdr:from>
    <xdr:to>
      <xdr:col>6</xdr:col>
      <xdr:colOff>609600</xdr:colOff>
      <xdr:row>85</xdr:row>
      <xdr:rowOff>100649</xdr:rowOff>
    </xdr:to>
    <xdr:pic>
      <xdr:nvPicPr>
        <xdr:cNvPr id="13" name="Imagen 12">
          <a:extLst>
            <a:ext uri="{FF2B5EF4-FFF2-40B4-BE49-F238E27FC236}">
              <a16:creationId xmlns:a16="http://schemas.microsoft.com/office/drawing/2014/main" id="{CECDA071-1BA4-4FEA-AF45-DC825A15817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47004" y="15403829"/>
          <a:ext cx="3722076" cy="2420940"/>
        </a:xfrm>
        <a:prstGeom prst="rect">
          <a:avLst/>
        </a:prstGeom>
      </xdr:spPr>
    </xdr:pic>
    <xdr:clientData/>
  </xdr:twoCellAnchor>
  <xdr:twoCellAnchor editAs="oneCell">
    <xdr:from>
      <xdr:col>7</xdr:col>
      <xdr:colOff>133688</xdr:colOff>
      <xdr:row>88</xdr:row>
      <xdr:rowOff>84732</xdr:rowOff>
    </xdr:from>
    <xdr:to>
      <xdr:col>11</xdr:col>
      <xdr:colOff>523875</xdr:colOff>
      <xdr:row>101</xdr:row>
      <xdr:rowOff>128232</xdr:rowOff>
    </xdr:to>
    <xdr:pic>
      <xdr:nvPicPr>
        <xdr:cNvPr id="14" name="Imagen 13">
          <a:extLst>
            <a:ext uri="{FF2B5EF4-FFF2-40B4-BE49-F238E27FC236}">
              <a16:creationId xmlns:a16="http://schemas.microsoft.com/office/drawing/2014/main" id="{4B03FEFC-55E7-4C10-A9A4-788595533C1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278968" y="18578472"/>
          <a:ext cx="4527847" cy="2420940"/>
        </a:xfrm>
        <a:prstGeom prst="rect">
          <a:avLst/>
        </a:prstGeom>
      </xdr:spPr>
    </xdr:pic>
    <xdr:clientData/>
  </xdr:twoCellAnchor>
  <xdr:twoCellAnchor editAs="oneCell">
    <xdr:from>
      <xdr:col>1</xdr:col>
      <xdr:colOff>95250</xdr:colOff>
      <xdr:row>88</xdr:row>
      <xdr:rowOff>104775</xdr:rowOff>
    </xdr:from>
    <xdr:to>
      <xdr:col>6</xdr:col>
      <xdr:colOff>603675</xdr:colOff>
      <xdr:row>101</xdr:row>
      <xdr:rowOff>148275</xdr:rowOff>
    </xdr:to>
    <xdr:pic>
      <xdr:nvPicPr>
        <xdr:cNvPr id="15" name="Imagen 14">
          <a:extLst>
            <a:ext uri="{FF2B5EF4-FFF2-40B4-BE49-F238E27FC236}">
              <a16:creationId xmlns:a16="http://schemas.microsoft.com/office/drawing/2014/main" id="{42DDF6C4-32AC-4DD1-B437-2E998815972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61950" y="18598515"/>
          <a:ext cx="3701205"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8237F763-F739-4B54-A687-E5E9B160B0A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B3D989A-2FFC-47D1-9710-892D2EA8DD5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190499</xdr:colOff>
      <xdr:row>5</xdr:row>
      <xdr:rowOff>89646</xdr:rowOff>
    </xdr:from>
    <xdr:to>
      <xdr:col>6</xdr:col>
      <xdr:colOff>436113</xdr:colOff>
      <xdr:row>18</xdr:row>
      <xdr:rowOff>122563</xdr:rowOff>
    </xdr:to>
    <xdr:pic>
      <xdr:nvPicPr>
        <xdr:cNvPr id="4" name="3 Imagen">
          <a:extLst>
            <a:ext uri="{FF2B5EF4-FFF2-40B4-BE49-F238E27FC236}">
              <a16:creationId xmlns:a16="http://schemas.microsoft.com/office/drawing/2014/main" id="{F79D4C56-5580-4487-8EFF-73769E60558D}"/>
            </a:ext>
          </a:extLst>
        </xdr:cNvPr>
        <xdr:cNvPicPr>
          <a:picLocks noChangeAspect="1"/>
        </xdr:cNvPicPr>
      </xdr:nvPicPr>
      <xdr:blipFill>
        <a:blip xmlns:r="http://schemas.openxmlformats.org/officeDocument/2006/relationships" r:embed="rId3"/>
        <a:stretch>
          <a:fillRect/>
        </a:stretch>
      </xdr:blipFill>
      <xdr:spPr>
        <a:xfrm>
          <a:off x="792479" y="1514586"/>
          <a:ext cx="3446014" cy="2425597"/>
        </a:xfrm>
        <a:prstGeom prst="rect">
          <a:avLst/>
        </a:prstGeom>
      </xdr:spPr>
    </xdr:pic>
    <xdr:clientData/>
  </xdr:twoCellAnchor>
  <xdr:twoCellAnchor editAs="oneCell">
    <xdr:from>
      <xdr:col>8</xdr:col>
      <xdr:colOff>22411</xdr:colOff>
      <xdr:row>5</xdr:row>
      <xdr:rowOff>89646</xdr:rowOff>
    </xdr:from>
    <xdr:to>
      <xdr:col>10</xdr:col>
      <xdr:colOff>895536</xdr:colOff>
      <xdr:row>18</xdr:row>
      <xdr:rowOff>122563</xdr:rowOff>
    </xdr:to>
    <xdr:pic>
      <xdr:nvPicPr>
        <xdr:cNvPr id="5" name="5 Imagen">
          <a:extLst>
            <a:ext uri="{FF2B5EF4-FFF2-40B4-BE49-F238E27FC236}">
              <a16:creationId xmlns:a16="http://schemas.microsoft.com/office/drawing/2014/main" id="{4B0F4F28-C18F-4F80-8655-36788B7038CD}"/>
            </a:ext>
          </a:extLst>
        </xdr:cNvPr>
        <xdr:cNvPicPr>
          <a:picLocks noChangeAspect="1"/>
        </xdr:cNvPicPr>
      </xdr:nvPicPr>
      <xdr:blipFill>
        <a:blip xmlns:r="http://schemas.openxmlformats.org/officeDocument/2006/relationships" r:embed="rId4"/>
        <a:stretch>
          <a:fillRect/>
        </a:stretch>
      </xdr:blipFill>
      <xdr:spPr>
        <a:xfrm>
          <a:off x="4899211" y="1514586"/>
          <a:ext cx="3425825" cy="2425597"/>
        </a:xfrm>
        <a:prstGeom prst="rect">
          <a:avLst/>
        </a:prstGeom>
      </xdr:spPr>
    </xdr:pic>
    <xdr:clientData/>
  </xdr:twoCellAnchor>
  <xdr:twoCellAnchor editAs="oneCell">
    <xdr:from>
      <xdr:col>2</xdr:col>
      <xdr:colOff>123263</xdr:colOff>
      <xdr:row>21</xdr:row>
      <xdr:rowOff>100852</xdr:rowOff>
    </xdr:from>
    <xdr:to>
      <xdr:col>6</xdr:col>
      <xdr:colOff>368877</xdr:colOff>
      <xdr:row>34</xdr:row>
      <xdr:rowOff>133769</xdr:rowOff>
    </xdr:to>
    <xdr:pic>
      <xdr:nvPicPr>
        <xdr:cNvPr id="6" name="7 Imagen">
          <a:extLst>
            <a:ext uri="{FF2B5EF4-FFF2-40B4-BE49-F238E27FC236}">
              <a16:creationId xmlns:a16="http://schemas.microsoft.com/office/drawing/2014/main" id="{9FB7BD23-6016-44F5-BB83-3F9E7C818B9B}"/>
            </a:ext>
          </a:extLst>
        </xdr:cNvPr>
        <xdr:cNvPicPr>
          <a:picLocks noChangeAspect="1"/>
        </xdr:cNvPicPr>
      </xdr:nvPicPr>
      <xdr:blipFill>
        <a:blip xmlns:r="http://schemas.openxmlformats.org/officeDocument/2006/relationships" r:embed="rId5"/>
        <a:stretch>
          <a:fillRect/>
        </a:stretch>
      </xdr:blipFill>
      <xdr:spPr>
        <a:xfrm>
          <a:off x="725243" y="4718572"/>
          <a:ext cx="3446014" cy="2425597"/>
        </a:xfrm>
        <a:prstGeom prst="rect">
          <a:avLst/>
        </a:prstGeom>
      </xdr:spPr>
    </xdr:pic>
    <xdr:clientData/>
  </xdr:twoCellAnchor>
  <xdr:twoCellAnchor editAs="oneCell">
    <xdr:from>
      <xdr:col>8</xdr:col>
      <xdr:colOff>67234</xdr:colOff>
      <xdr:row>21</xdr:row>
      <xdr:rowOff>112058</xdr:rowOff>
    </xdr:from>
    <xdr:to>
      <xdr:col>10</xdr:col>
      <xdr:colOff>940359</xdr:colOff>
      <xdr:row>34</xdr:row>
      <xdr:rowOff>144975</xdr:rowOff>
    </xdr:to>
    <xdr:pic>
      <xdr:nvPicPr>
        <xdr:cNvPr id="7" name="8 Imagen">
          <a:extLst>
            <a:ext uri="{FF2B5EF4-FFF2-40B4-BE49-F238E27FC236}">
              <a16:creationId xmlns:a16="http://schemas.microsoft.com/office/drawing/2014/main" id="{9FF4AB24-337D-409A-A895-D69170319156}"/>
            </a:ext>
          </a:extLst>
        </xdr:cNvPr>
        <xdr:cNvPicPr>
          <a:picLocks noChangeAspect="1"/>
        </xdr:cNvPicPr>
      </xdr:nvPicPr>
      <xdr:blipFill>
        <a:blip xmlns:r="http://schemas.openxmlformats.org/officeDocument/2006/relationships" r:embed="rId6"/>
        <a:stretch>
          <a:fillRect/>
        </a:stretch>
      </xdr:blipFill>
      <xdr:spPr>
        <a:xfrm>
          <a:off x="4944034" y="4729778"/>
          <a:ext cx="3425825" cy="2425597"/>
        </a:xfrm>
        <a:prstGeom prst="rect">
          <a:avLst/>
        </a:prstGeom>
      </xdr:spPr>
    </xdr:pic>
    <xdr:clientData/>
  </xdr:twoCellAnchor>
  <xdr:twoCellAnchor editAs="oneCell">
    <xdr:from>
      <xdr:col>2</xdr:col>
      <xdr:colOff>246529</xdr:colOff>
      <xdr:row>37</xdr:row>
      <xdr:rowOff>89646</xdr:rowOff>
    </xdr:from>
    <xdr:to>
      <xdr:col>6</xdr:col>
      <xdr:colOff>489626</xdr:colOff>
      <xdr:row>50</xdr:row>
      <xdr:rowOff>122562</xdr:rowOff>
    </xdr:to>
    <xdr:pic>
      <xdr:nvPicPr>
        <xdr:cNvPr id="8" name="9 Imagen">
          <a:extLst>
            <a:ext uri="{FF2B5EF4-FFF2-40B4-BE49-F238E27FC236}">
              <a16:creationId xmlns:a16="http://schemas.microsoft.com/office/drawing/2014/main" id="{11C9A505-1B9F-4713-9D1D-8456D8EBB4D3}"/>
            </a:ext>
          </a:extLst>
        </xdr:cNvPr>
        <xdr:cNvPicPr>
          <a:picLocks noChangeAspect="1"/>
        </xdr:cNvPicPr>
      </xdr:nvPicPr>
      <xdr:blipFill>
        <a:blip xmlns:r="http://schemas.openxmlformats.org/officeDocument/2006/relationships" r:embed="rId7"/>
        <a:stretch>
          <a:fillRect/>
        </a:stretch>
      </xdr:blipFill>
      <xdr:spPr>
        <a:xfrm>
          <a:off x="848509" y="7900146"/>
          <a:ext cx="3443497" cy="2425596"/>
        </a:xfrm>
        <a:prstGeom prst="rect">
          <a:avLst/>
        </a:prstGeom>
      </xdr:spPr>
    </xdr:pic>
    <xdr:clientData/>
  </xdr:twoCellAnchor>
  <xdr:twoCellAnchor editAs="oneCell">
    <xdr:from>
      <xdr:col>8</xdr:col>
      <xdr:colOff>95250</xdr:colOff>
      <xdr:row>37</xdr:row>
      <xdr:rowOff>95250</xdr:rowOff>
    </xdr:from>
    <xdr:to>
      <xdr:col>10</xdr:col>
      <xdr:colOff>884767</xdr:colOff>
      <xdr:row>50</xdr:row>
      <xdr:rowOff>69426</xdr:rowOff>
    </xdr:to>
    <xdr:pic>
      <xdr:nvPicPr>
        <xdr:cNvPr id="9" name="10 Imagen">
          <a:extLst>
            <a:ext uri="{FF2B5EF4-FFF2-40B4-BE49-F238E27FC236}">
              <a16:creationId xmlns:a16="http://schemas.microsoft.com/office/drawing/2014/main" id="{4BDADABE-B1C3-4AED-B8B4-80F03FCC2655}"/>
            </a:ext>
          </a:extLst>
        </xdr:cNvPr>
        <xdr:cNvPicPr>
          <a:picLocks noChangeAspect="1"/>
        </xdr:cNvPicPr>
      </xdr:nvPicPr>
      <xdr:blipFill>
        <a:blip xmlns:r="http://schemas.openxmlformats.org/officeDocument/2006/relationships" r:embed="rId8"/>
        <a:stretch>
          <a:fillRect/>
        </a:stretch>
      </xdr:blipFill>
      <xdr:spPr>
        <a:xfrm>
          <a:off x="4972050" y="7905750"/>
          <a:ext cx="3342217" cy="2366856"/>
        </a:xfrm>
        <a:prstGeom prst="rect">
          <a:avLst/>
        </a:prstGeom>
      </xdr:spPr>
    </xdr:pic>
    <xdr:clientData/>
  </xdr:twoCellAnchor>
  <xdr:twoCellAnchor editAs="oneCell">
    <xdr:from>
      <xdr:col>7</xdr:col>
      <xdr:colOff>328083</xdr:colOff>
      <xdr:row>53</xdr:row>
      <xdr:rowOff>74084</xdr:rowOff>
    </xdr:from>
    <xdr:to>
      <xdr:col>10</xdr:col>
      <xdr:colOff>820420</xdr:colOff>
      <xdr:row>66</xdr:row>
      <xdr:rowOff>101601</xdr:rowOff>
    </xdr:to>
    <xdr:pic>
      <xdr:nvPicPr>
        <xdr:cNvPr id="10" name="23 Imagen">
          <a:extLst>
            <a:ext uri="{FF2B5EF4-FFF2-40B4-BE49-F238E27FC236}">
              <a16:creationId xmlns:a16="http://schemas.microsoft.com/office/drawing/2014/main" id="{73D41E11-D968-490C-8D67-5A4C5191DFCE}"/>
            </a:ext>
          </a:extLst>
        </xdr:cNvPr>
        <xdr:cNvPicPr>
          <a:picLocks noChangeAspect="1"/>
        </xdr:cNvPicPr>
      </xdr:nvPicPr>
      <xdr:blipFill>
        <a:blip xmlns:r="http://schemas.openxmlformats.org/officeDocument/2006/relationships" r:embed="rId9"/>
        <a:stretch>
          <a:fillRect/>
        </a:stretch>
      </xdr:blipFill>
      <xdr:spPr>
        <a:xfrm>
          <a:off x="4816263" y="11077364"/>
          <a:ext cx="3433657" cy="2420197"/>
        </a:xfrm>
        <a:prstGeom prst="rect">
          <a:avLst/>
        </a:prstGeom>
      </xdr:spPr>
    </xdr:pic>
    <xdr:clientData/>
  </xdr:twoCellAnchor>
  <xdr:twoCellAnchor editAs="oneCell">
    <xdr:from>
      <xdr:col>2</xdr:col>
      <xdr:colOff>158751</xdr:colOff>
      <xdr:row>53</xdr:row>
      <xdr:rowOff>52916</xdr:rowOff>
    </xdr:from>
    <xdr:to>
      <xdr:col>6</xdr:col>
      <xdr:colOff>397087</xdr:colOff>
      <xdr:row>66</xdr:row>
      <xdr:rowOff>88053</xdr:rowOff>
    </xdr:to>
    <xdr:pic>
      <xdr:nvPicPr>
        <xdr:cNvPr id="11" name="31 Imagen">
          <a:extLst>
            <a:ext uri="{FF2B5EF4-FFF2-40B4-BE49-F238E27FC236}">
              <a16:creationId xmlns:a16="http://schemas.microsoft.com/office/drawing/2014/main" id="{8F31CB0F-F531-4730-B63E-FF1696AB99D2}"/>
            </a:ext>
          </a:extLst>
        </xdr:cNvPr>
        <xdr:cNvPicPr>
          <a:picLocks noChangeAspect="1"/>
        </xdr:cNvPicPr>
      </xdr:nvPicPr>
      <xdr:blipFill>
        <a:blip xmlns:r="http://schemas.openxmlformats.org/officeDocument/2006/relationships" r:embed="rId10"/>
        <a:stretch>
          <a:fillRect/>
        </a:stretch>
      </xdr:blipFill>
      <xdr:spPr>
        <a:xfrm>
          <a:off x="760731" y="11056196"/>
          <a:ext cx="3438736" cy="2427817"/>
        </a:xfrm>
        <a:prstGeom prst="rect">
          <a:avLst/>
        </a:prstGeom>
      </xdr:spPr>
    </xdr:pic>
    <xdr:clientData/>
  </xdr:twoCellAnchor>
  <xdr:twoCellAnchor editAs="oneCell">
    <xdr:from>
      <xdr:col>8</xdr:col>
      <xdr:colOff>21167</xdr:colOff>
      <xdr:row>69</xdr:row>
      <xdr:rowOff>52917</xdr:rowOff>
    </xdr:from>
    <xdr:to>
      <xdr:col>10</xdr:col>
      <xdr:colOff>894084</xdr:colOff>
      <xdr:row>81</xdr:row>
      <xdr:rowOff>181083</xdr:rowOff>
    </xdr:to>
    <xdr:pic>
      <xdr:nvPicPr>
        <xdr:cNvPr id="12" name="42 Imagen">
          <a:extLst>
            <a:ext uri="{FF2B5EF4-FFF2-40B4-BE49-F238E27FC236}">
              <a16:creationId xmlns:a16="http://schemas.microsoft.com/office/drawing/2014/main" id="{28A8C335-4FB8-467E-9618-2A42B1038A7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897967" y="14203257"/>
          <a:ext cx="3425617" cy="2337966"/>
        </a:xfrm>
        <a:prstGeom prst="rect">
          <a:avLst/>
        </a:prstGeom>
      </xdr:spPr>
    </xdr:pic>
    <xdr:clientData/>
  </xdr:twoCellAnchor>
  <xdr:twoCellAnchor editAs="oneCell">
    <xdr:from>
      <xdr:col>2</xdr:col>
      <xdr:colOff>137584</xdr:colOff>
      <xdr:row>69</xdr:row>
      <xdr:rowOff>95250</xdr:rowOff>
    </xdr:from>
    <xdr:to>
      <xdr:col>6</xdr:col>
      <xdr:colOff>337820</xdr:colOff>
      <xdr:row>81</xdr:row>
      <xdr:rowOff>176106</xdr:rowOff>
    </xdr:to>
    <xdr:pic>
      <xdr:nvPicPr>
        <xdr:cNvPr id="13" name="43 Imagen">
          <a:extLst>
            <a:ext uri="{FF2B5EF4-FFF2-40B4-BE49-F238E27FC236}">
              <a16:creationId xmlns:a16="http://schemas.microsoft.com/office/drawing/2014/main" id="{C23966BF-8E0A-4AAD-947C-6D9D65E0E93D}"/>
            </a:ext>
          </a:extLst>
        </xdr:cNvPr>
        <xdr:cNvPicPr>
          <a:picLocks noChangeAspect="1"/>
        </xdr:cNvPicPr>
      </xdr:nvPicPr>
      <xdr:blipFill>
        <a:blip xmlns:r="http://schemas.openxmlformats.org/officeDocument/2006/relationships" r:embed="rId12"/>
        <a:stretch>
          <a:fillRect/>
        </a:stretch>
      </xdr:blipFill>
      <xdr:spPr>
        <a:xfrm>
          <a:off x="739564" y="14245590"/>
          <a:ext cx="3400636" cy="2290656"/>
        </a:xfrm>
        <a:prstGeom prst="rect">
          <a:avLst/>
        </a:prstGeom>
      </xdr:spPr>
    </xdr:pic>
    <xdr:clientData/>
  </xdr:twoCellAnchor>
  <xdr:twoCellAnchor editAs="oneCell">
    <xdr:from>
      <xdr:col>2</xdr:col>
      <xdr:colOff>169334</xdr:colOff>
      <xdr:row>85</xdr:row>
      <xdr:rowOff>74083</xdr:rowOff>
    </xdr:from>
    <xdr:to>
      <xdr:col>6</xdr:col>
      <xdr:colOff>361950</xdr:colOff>
      <xdr:row>98</xdr:row>
      <xdr:rowOff>71120</xdr:rowOff>
    </xdr:to>
    <xdr:pic>
      <xdr:nvPicPr>
        <xdr:cNvPr id="14" name="44 Imagen">
          <a:extLst>
            <a:ext uri="{FF2B5EF4-FFF2-40B4-BE49-F238E27FC236}">
              <a16:creationId xmlns:a16="http://schemas.microsoft.com/office/drawing/2014/main" id="{7E01A18C-B490-4F4A-AF17-2B09CA65246E}"/>
            </a:ext>
          </a:extLst>
        </xdr:cNvPr>
        <xdr:cNvPicPr>
          <a:picLocks noChangeAspect="1"/>
        </xdr:cNvPicPr>
      </xdr:nvPicPr>
      <xdr:blipFill>
        <a:blip xmlns:r="http://schemas.openxmlformats.org/officeDocument/2006/relationships" r:embed="rId13"/>
        <a:stretch>
          <a:fillRect/>
        </a:stretch>
      </xdr:blipFill>
      <xdr:spPr>
        <a:xfrm>
          <a:off x="771314" y="17417203"/>
          <a:ext cx="3393016" cy="2389717"/>
        </a:xfrm>
        <a:prstGeom prst="rect">
          <a:avLst/>
        </a:prstGeom>
      </xdr:spPr>
    </xdr:pic>
    <xdr:clientData/>
  </xdr:twoCellAnchor>
  <xdr:twoCellAnchor editAs="oneCell">
    <xdr:from>
      <xdr:col>8</xdr:col>
      <xdr:colOff>21166</xdr:colOff>
      <xdr:row>85</xdr:row>
      <xdr:rowOff>52917</xdr:rowOff>
    </xdr:from>
    <xdr:to>
      <xdr:col>10</xdr:col>
      <xdr:colOff>848783</xdr:colOff>
      <xdr:row>98</xdr:row>
      <xdr:rowOff>57574</xdr:rowOff>
    </xdr:to>
    <xdr:pic>
      <xdr:nvPicPr>
        <xdr:cNvPr id="15" name="46 Imagen">
          <a:extLst>
            <a:ext uri="{FF2B5EF4-FFF2-40B4-BE49-F238E27FC236}">
              <a16:creationId xmlns:a16="http://schemas.microsoft.com/office/drawing/2014/main" id="{84644203-B059-42D2-A2B9-DC5EEEAA62B8}"/>
            </a:ext>
          </a:extLst>
        </xdr:cNvPr>
        <xdr:cNvPicPr>
          <a:picLocks noChangeAspect="1"/>
        </xdr:cNvPicPr>
      </xdr:nvPicPr>
      <xdr:blipFill>
        <a:blip xmlns:r="http://schemas.openxmlformats.org/officeDocument/2006/relationships" r:embed="rId14"/>
        <a:stretch>
          <a:fillRect/>
        </a:stretch>
      </xdr:blipFill>
      <xdr:spPr>
        <a:xfrm>
          <a:off x="4897966" y="17396037"/>
          <a:ext cx="3380317" cy="2397337"/>
        </a:xfrm>
        <a:prstGeom prst="rect">
          <a:avLst/>
        </a:prstGeom>
      </xdr:spPr>
    </xdr:pic>
    <xdr:clientData/>
  </xdr:twoCellAnchor>
  <xdr:twoCellAnchor editAs="oneCell">
    <xdr:from>
      <xdr:col>2</xdr:col>
      <xdr:colOff>116417</xdr:colOff>
      <xdr:row>101</xdr:row>
      <xdr:rowOff>137583</xdr:rowOff>
    </xdr:from>
    <xdr:to>
      <xdr:col>6</xdr:col>
      <xdr:colOff>316653</xdr:colOff>
      <xdr:row>114</xdr:row>
      <xdr:rowOff>142239</xdr:rowOff>
    </xdr:to>
    <xdr:pic>
      <xdr:nvPicPr>
        <xdr:cNvPr id="16" name="48 Imagen">
          <a:extLst>
            <a:ext uri="{FF2B5EF4-FFF2-40B4-BE49-F238E27FC236}">
              <a16:creationId xmlns:a16="http://schemas.microsoft.com/office/drawing/2014/main" id="{42E8D9FA-1722-4371-8ED8-1B3F77BBA496}"/>
            </a:ext>
          </a:extLst>
        </xdr:cNvPr>
        <xdr:cNvPicPr>
          <a:picLocks noChangeAspect="1"/>
        </xdr:cNvPicPr>
      </xdr:nvPicPr>
      <xdr:blipFill>
        <a:blip xmlns:r="http://schemas.openxmlformats.org/officeDocument/2006/relationships" r:embed="rId15"/>
        <a:stretch>
          <a:fillRect/>
        </a:stretch>
      </xdr:blipFill>
      <xdr:spPr>
        <a:xfrm>
          <a:off x="718397" y="20627763"/>
          <a:ext cx="3400636" cy="2397336"/>
        </a:xfrm>
        <a:prstGeom prst="rect">
          <a:avLst/>
        </a:prstGeom>
      </xdr:spPr>
    </xdr:pic>
    <xdr:clientData/>
  </xdr:twoCellAnchor>
  <xdr:twoCellAnchor editAs="oneCell">
    <xdr:from>
      <xdr:col>8</xdr:col>
      <xdr:colOff>21166</xdr:colOff>
      <xdr:row>101</xdr:row>
      <xdr:rowOff>74083</xdr:rowOff>
    </xdr:from>
    <xdr:to>
      <xdr:col>10</xdr:col>
      <xdr:colOff>856403</xdr:colOff>
      <xdr:row>114</xdr:row>
      <xdr:rowOff>78739</xdr:rowOff>
    </xdr:to>
    <xdr:pic>
      <xdr:nvPicPr>
        <xdr:cNvPr id="17" name="49 Imagen">
          <a:extLst>
            <a:ext uri="{FF2B5EF4-FFF2-40B4-BE49-F238E27FC236}">
              <a16:creationId xmlns:a16="http://schemas.microsoft.com/office/drawing/2014/main" id="{319B6208-588D-4209-8304-CC6A6C650587}"/>
            </a:ext>
          </a:extLst>
        </xdr:cNvPr>
        <xdr:cNvPicPr>
          <a:picLocks noChangeAspect="1"/>
        </xdr:cNvPicPr>
      </xdr:nvPicPr>
      <xdr:blipFill>
        <a:blip xmlns:r="http://schemas.openxmlformats.org/officeDocument/2006/relationships" r:embed="rId16"/>
        <a:stretch>
          <a:fillRect/>
        </a:stretch>
      </xdr:blipFill>
      <xdr:spPr>
        <a:xfrm>
          <a:off x="4897966" y="20564263"/>
          <a:ext cx="3387937" cy="2397336"/>
        </a:xfrm>
        <a:prstGeom prst="rect">
          <a:avLst/>
        </a:prstGeom>
      </xdr:spPr>
    </xdr:pic>
    <xdr:clientData/>
  </xdr:twoCellAnchor>
  <xdr:twoCellAnchor editAs="oneCell">
    <xdr:from>
      <xdr:col>2</xdr:col>
      <xdr:colOff>211667</xdr:colOff>
      <xdr:row>117</xdr:row>
      <xdr:rowOff>74083</xdr:rowOff>
    </xdr:from>
    <xdr:to>
      <xdr:col>6</xdr:col>
      <xdr:colOff>450003</xdr:colOff>
      <xdr:row>130</xdr:row>
      <xdr:rowOff>109219</xdr:rowOff>
    </xdr:to>
    <xdr:pic>
      <xdr:nvPicPr>
        <xdr:cNvPr id="18" name="50 Imagen">
          <a:extLst>
            <a:ext uri="{FF2B5EF4-FFF2-40B4-BE49-F238E27FC236}">
              <a16:creationId xmlns:a16="http://schemas.microsoft.com/office/drawing/2014/main" id="{A1353324-FB52-4D00-8E26-71406D007B48}"/>
            </a:ext>
          </a:extLst>
        </xdr:cNvPr>
        <xdr:cNvPicPr>
          <a:picLocks noChangeAspect="1"/>
        </xdr:cNvPicPr>
      </xdr:nvPicPr>
      <xdr:blipFill>
        <a:blip xmlns:r="http://schemas.openxmlformats.org/officeDocument/2006/relationships" r:embed="rId17"/>
        <a:stretch>
          <a:fillRect/>
        </a:stretch>
      </xdr:blipFill>
      <xdr:spPr>
        <a:xfrm>
          <a:off x="813647" y="23520823"/>
          <a:ext cx="3438736" cy="2427816"/>
        </a:xfrm>
        <a:prstGeom prst="rect">
          <a:avLst/>
        </a:prstGeom>
      </xdr:spPr>
    </xdr:pic>
    <xdr:clientData/>
  </xdr:twoCellAnchor>
  <xdr:twoCellAnchor editAs="oneCell">
    <xdr:from>
      <xdr:col>7</xdr:col>
      <xdr:colOff>338667</xdr:colOff>
      <xdr:row>117</xdr:row>
      <xdr:rowOff>116417</xdr:rowOff>
    </xdr:from>
    <xdr:to>
      <xdr:col>10</xdr:col>
      <xdr:colOff>831004</xdr:colOff>
      <xdr:row>130</xdr:row>
      <xdr:rowOff>151553</xdr:rowOff>
    </xdr:to>
    <xdr:pic>
      <xdr:nvPicPr>
        <xdr:cNvPr id="19" name="53 Imagen">
          <a:extLst>
            <a:ext uri="{FF2B5EF4-FFF2-40B4-BE49-F238E27FC236}">
              <a16:creationId xmlns:a16="http://schemas.microsoft.com/office/drawing/2014/main" id="{A38B32BB-C3C0-4340-A0C0-A86B73620ABA}"/>
            </a:ext>
          </a:extLst>
        </xdr:cNvPr>
        <xdr:cNvPicPr>
          <a:picLocks noChangeAspect="1"/>
        </xdr:cNvPicPr>
      </xdr:nvPicPr>
      <xdr:blipFill>
        <a:blip xmlns:r="http://schemas.openxmlformats.org/officeDocument/2006/relationships" r:embed="rId18"/>
        <a:stretch>
          <a:fillRect/>
        </a:stretch>
      </xdr:blipFill>
      <xdr:spPr>
        <a:xfrm>
          <a:off x="4826847" y="23563157"/>
          <a:ext cx="3433657" cy="2427816"/>
        </a:xfrm>
        <a:prstGeom prst="rect">
          <a:avLst/>
        </a:prstGeom>
      </xdr:spPr>
    </xdr:pic>
    <xdr:clientData/>
  </xdr:twoCellAnchor>
  <xdr:twoCellAnchor editAs="oneCell">
    <xdr:from>
      <xdr:col>2</xdr:col>
      <xdr:colOff>63500</xdr:colOff>
      <xdr:row>133</xdr:row>
      <xdr:rowOff>74083</xdr:rowOff>
    </xdr:from>
    <xdr:to>
      <xdr:col>6</xdr:col>
      <xdr:colOff>301836</xdr:colOff>
      <xdr:row>146</xdr:row>
      <xdr:rowOff>101600</xdr:rowOff>
    </xdr:to>
    <xdr:pic>
      <xdr:nvPicPr>
        <xdr:cNvPr id="20" name="55 Imagen">
          <a:extLst>
            <a:ext uri="{FF2B5EF4-FFF2-40B4-BE49-F238E27FC236}">
              <a16:creationId xmlns:a16="http://schemas.microsoft.com/office/drawing/2014/main" id="{FDD03378-FB4B-4545-A1E3-672E0F4532DB}"/>
            </a:ext>
          </a:extLst>
        </xdr:cNvPr>
        <xdr:cNvPicPr>
          <a:picLocks noChangeAspect="1"/>
        </xdr:cNvPicPr>
      </xdr:nvPicPr>
      <xdr:blipFill>
        <a:blip xmlns:r="http://schemas.openxmlformats.org/officeDocument/2006/relationships" r:embed="rId19"/>
        <a:stretch>
          <a:fillRect/>
        </a:stretch>
      </xdr:blipFill>
      <xdr:spPr>
        <a:xfrm>
          <a:off x="665480" y="26667883"/>
          <a:ext cx="3438736" cy="2420197"/>
        </a:xfrm>
        <a:prstGeom prst="rect">
          <a:avLst/>
        </a:prstGeom>
      </xdr:spPr>
    </xdr:pic>
    <xdr:clientData/>
  </xdr:twoCellAnchor>
  <xdr:twoCellAnchor editAs="oneCell">
    <xdr:from>
      <xdr:col>8</xdr:col>
      <xdr:colOff>31750</xdr:colOff>
      <xdr:row>133</xdr:row>
      <xdr:rowOff>63500</xdr:rowOff>
    </xdr:from>
    <xdr:to>
      <xdr:col>10</xdr:col>
      <xdr:colOff>905087</xdr:colOff>
      <xdr:row>146</xdr:row>
      <xdr:rowOff>98637</xdr:rowOff>
    </xdr:to>
    <xdr:pic>
      <xdr:nvPicPr>
        <xdr:cNvPr id="21" name="57 Imagen">
          <a:extLst>
            <a:ext uri="{FF2B5EF4-FFF2-40B4-BE49-F238E27FC236}">
              <a16:creationId xmlns:a16="http://schemas.microsoft.com/office/drawing/2014/main" id="{A433F07F-38E0-4869-9757-E01D2101212B}"/>
            </a:ext>
          </a:extLst>
        </xdr:cNvPr>
        <xdr:cNvPicPr>
          <a:picLocks noChangeAspect="1"/>
        </xdr:cNvPicPr>
      </xdr:nvPicPr>
      <xdr:blipFill>
        <a:blip xmlns:r="http://schemas.openxmlformats.org/officeDocument/2006/relationships" r:embed="rId20"/>
        <a:stretch>
          <a:fillRect/>
        </a:stretch>
      </xdr:blipFill>
      <xdr:spPr>
        <a:xfrm>
          <a:off x="4908550" y="26657300"/>
          <a:ext cx="3426037" cy="242781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9D55C93C-00F4-42AB-AF6E-8F058623859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0A5DD93F-6CE1-46D8-829C-D1882A3D767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0</xdr:colOff>
      <xdr:row>341</xdr:row>
      <xdr:rowOff>0</xdr:rowOff>
    </xdr:from>
    <xdr:to>
      <xdr:col>2</xdr:col>
      <xdr:colOff>693420</xdr:colOff>
      <xdr:row>341</xdr:row>
      <xdr:rowOff>0</xdr:rowOff>
    </xdr:to>
    <xdr:pic>
      <xdr:nvPicPr>
        <xdr:cNvPr id="4" name="Imagen 3">
          <a:extLst>
            <a:ext uri="{FF2B5EF4-FFF2-40B4-BE49-F238E27FC236}">
              <a16:creationId xmlns:a16="http://schemas.microsoft.com/office/drawing/2014/main" id="{136971F9-5A4C-4F15-BB12-F9C04B5CB0A6}"/>
            </a:ext>
          </a:extLst>
        </xdr:cNvPr>
        <xdr:cNvPicPr>
          <a:picLocks noChangeAspect="1"/>
        </xdr:cNvPicPr>
      </xdr:nvPicPr>
      <xdr:blipFill>
        <a:blip xmlns:r="http://schemas.openxmlformats.org/officeDocument/2006/relationships" r:embed="rId3"/>
        <a:stretch>
          <a:fillRect/>
        </a:stretch>
      </xdr:blipFill>
      <xdr:spPr>
        <a:xfrm>
          <a:off x="0" y="39860220"/>
          <a:ext cx="2278380" cy="0"/>
        </a:xfrm>
        <a:prstGeom prst="rect">
          <a:avLst/>
        </a:prstGeom>
      </xdr:spPr>
    </xdr:pic>
    <xdr:clientData/>
  </xdr:twoCellAnchor>
  <xdr:twoCellAnchor editAs="oneCell">
    <xdr:from>
      <xdr:col>0</xdr:col>
      <xdr:colOff>152400</xdr:colOff>
      <xdr:row>373</xdr:row>
      <xdr:rowOff>152400</xdr:rowOff>
    </xdr:from>
    <xdr:to>
      <xdr:col>3</xdr:col>
      <xdr:colOff>83820</xdr:colOff>
      <xdr:row>373</xdr:row>
      <xdr:rowOff>152400</xdr:rowOff>
    </xdr:to>
    <xdr:pic>
      <xdr:nvPicPr>
        <xdr:cNvPr id="5" name="Imagen 4">
          <a:extLst>
            <a:ext uri="{FF2B5EF4-FFF2-40B4-BE49-F238E27FC236}">
              <a16:creationId xmlns:a16="http://schemas.microsoft.com/office/drawing/2014/main" id="{E42594A9-BB0B-4872-845D-1855A52D5AEE}"/>
            </a:ext>
          </a:extLst>
        </xdr:cNvPr>
        <xdr:cNvPicPr>
          <a:picLocks noChangeAspect="1"/>
        </xdr:cNvPicPr>
      </xdr:nvPicPr>
      <xdr:blipFill>
        <a:blip xmlns:r="http://schemas.openxmlformats.org/officeDocument/2006/relationships" r:embed="rId3"/>
        <a:stretch>
          <a:fillRect/>
        </a:stretch>
      </xdr:blipFill>
      <xdr:spPr>
        <a:xfrm>
          <a:off x="152400" y="45986700"/>
          <a:ext cx="2308860" cy="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6" name="Imagen 5">
          <a:extLst>
            <a:ext uri="{FF2B5EF4-FFF2-40B4-BE49-F238E27FC236}">
              <a16:creationId xmlns:a16="http://schemas.microsoft.com/office/drawing/2014/main" id="{72FDB5E0-6F95-4B24-B6B9-54D480DB13FE}"/>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7" name="Imagen 6">
          <a:extLst>
            <a:ext uri="{FF2B5EF4-FFF2-40B4-BE49-F238E27FC236}">
              <a16:creationId xmlns:a16="http://schemas.microsoft.com/office/drawing/2014/main" id="{0F5F1C12-A060-4ED6-8722-4E079D1EB6D6}"/>
            </a:ext>
          </a:extLst>
        </xdr:cNvPr>
        <xdr:cNvPicPr>
          <a:picLocks noChangeAspect="1"/>
        </xdr:cNvPicPr>
      </xdr:nvPicPr>
      <xdr:blipFill>
        <a:blip xmlns:r="http://schemas.openxmlformats.org/officeDocument/2006/relationships" r:embed="rId5"/>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8" name="Imagen 7">
          <a:extLst>
            <a:ext uri="{FF2B5EF4-FFF2-40B4-BE49-F238E27FC236}">
              <a16:creationId xmlns:a16="http://schemas.microsoft.com/office/drawing/2014/main" id="{A22ACDE4-B771-4D3C-8CC7-637226C69D87}"/>
            </a:ext>
          </a:extLst>
        </xdr:cNvPr>
        <xdr:cNvPicPr>
          <a:picLocks noChangeAspect="1"/>
        </xdr:cNvPicPr>
      </xdr:nvPicPr>
      <xdr:blipFill>
        <a:blip xmlns:r="http://schemas.openxmlformats.org/officeDocument/2006/relationships" r:embed="rId6"/>
        <a:stretch>
          <a:fillRect/>
        </a:stretch>
      </xdr:blipFill>
      <xdr:spPr>
        <a:xfrm>
          <a:off x="5046980" y="7313084"/>
          <a:ext cx="3489960" cy="2423160"/>
        </a:xfrm>
        <a:prstGeom prst="rect">
          <a:avLst/>
        </a:prstGeom>
      </xdr:spPr>
    </xdr:pic>
    <xdr:clientData/>
  </xdr:twoCellAnchor>
  <xdr:twoCellAnchor editAs="oneCell">
    <xdr:from>
      <xdr:col>0</xdr:col>
      <xdr:colOff>349249</xdr:colOff>
      <xdr:row>453</xdr:row>
      <xdr:rowOff>63499</xdr:rowOff>
    </xdr:from>
    <xdr:to>
      <xdr:col>4</xdr:col>
      <xdr:colOff>661669</xdr:colOff>
      <xdr:row>466</xdr:row>
      <xdr:rowOff>109220</xdr:rowOff>
    </xdr:to>
    <xdr:pic>
      <xdr:nvPicPr>
        <xdr:cNvPr id="9" name="Imagen 8">
          <a:extLst>
            <a:ext uri="{FF2B5EF4-FFF2-40B4-BE49-F238E27FC236}">
              <a16:creationId xmlns:a16="http://schemas.microsoft.com/office/drawing/2014/main" id="{2C9F670C-4E6F-4DC1-8F15-2F43A2682717}"/>
            </a:ext>
          </a:extLst>
        </xdr:cNvPr>
        <xdr:cNvPicPr>
          <a:picLocks noChangeAspect="1"/>
        </xdr:cNvPicPr>
      </xdr:nvPicPr>
      <xdr:blipFill>
        <a:blip xmlns:r="http://schemas.openxmlformats.org/officeDocument/2006/relationships" r:embed="rId7"/>
        <a:stretch>
          <a:fillRect/>
        </a:stretch>
      </xdr:blipFill>
      <xdr:spPr>
        <a:xfrm>
          <a:off x="349249" y="54851299"/>
          <a:ext cx="3482340" cy="2423161"/>
        </a:xfrm>
        <a:prstGeom prst="rect">
          <a:avLst/>
        </a:prstGeom>
      </xdr:spPr>
    </xdr:pic>
    <xdr:clientData/>
  </xdr:twoCellAnchor>
  <xdr:twoCellAnchor editAs="oneCell">
    <xdr:from>
      <xdr:col>6</xdr:col>
      <xdr:colOff>296333</xdr:colOff>
      <xdr:row>453</xdr:row>
      <xdr:rowOff>74084</xdr:rowOff>
    </xdr:from>
    <xdr:to>
      <xdr:col>10</xdr:col>
      <xdr:colOff>37253</xdr:colOff>
      <xdr:row>466</xdr:row>
      <xdr:rowOff>119804</xdr:rowOff>
    </xdr:to>
    <xdr:pic>
      <xdr:nvPicPr>
        <xdr:cNvPr id="10" name="Imagen 9">
          <a:extLst>
            <a:ext uri="{FF2B5EF4-FFF2-40B4-BE49-F238E27FC236}">
              <a16:creationId xmlns:a16="http://schemas.microsoft.com/office/drawing/2014/main" id="{80F77027-62FB-4A68-A40F-FFAD4C18279C}"/>
            </a:ext>
          </a:extLst>
        </xdr:cNvPr>
        <xdr:cNvPicPr>
          <a:picLocks noChangeAspect="1"/>
        </xdr:cNvPicPr>
      </xdr:nvPicPr>
      <xdr:blipFill>
        <a:blip xmlns:r="http://schemas.openxmlformats.org/officeDocument/2006/relationships" r:embed="rId8"/>
        <a:stretch>
          <a:fillRect/>
        </a:stretch>
      </xdr:blipFill>
      <xdr:spPr>
        <a:xfrm>
          <a:off x="4898813" y="54861884"/>
          <a:ext cx="3489960" cy="2423160"/>
        </a:xfrm>
        <a:prstGeom prst="rect">
          <a:avLst/>
        </a:prstGeom>
      </xdr:spPr>
    </xdr:pic>
    <xdr:clientData/>
  </xdr:twoCellAnchor>
  <xdr:twoCellAnchor editAs="oneCell">
    <xdr:from>
      <xdr:col>0</xdr:col>
      <xdr:colOff>402167</xdr:colOff>
      <xdr:row>421</xdr:row>
      <xdr:rowOff>42333</xdr:rowOff>
    </xdr:from>
    <xdr:to>
      <xdr:col>4</xdr:col>
      <xdr:colOff>714587</xdr:colOff>
      <xdr:row>434</xdr:row>
      <xdr:rowOff>88053</xdr:rowOff>
    </xdr:to>
    <xdr:pic>
      <xdr:nvPicPr>
        <xdr:cNvPr id="11" name="Imagen 10">
          <a:extLst>
            <a:ext uri="{FF2B5EF4-FFF2-40B4-BE49-F238E27FC236}">
              <a16:creationId xmlns:a16="http://schemas.microsoft.com/office/drawing/2014/main" id="{E567CD1F-9519-4492-8B51-556180F28CE3}"/>
            </a:ext>
          </a:extLst>
        </xdr:cNvPr>
        <xdr:cNvPicPr>
          <a:picLocks noChangeAspect="1"/>
        </xdr:cNvPicPr>
      </xdr:nvPicPr>
      <xdr:blipFill>
        <a:blip xmlns:r="http://schemas.openxmlformats.org/officeDocument/2006/relationships" r:embed="rId9"/>
        <a:stretch>
          <a:fillRect/>
        </a:stretch>
      </xdr:blipFill>
      <xdr:spPr>
        <a:xfrm>
          <a:off x="402167" y="51888813"/>
          <a:ext cx="3482340" cy="2423160"/>
        </a:xfrm>
        <a:prstGeom prst="rect">
          <a:avLst/>
        </a:prstGeom>
      </xdr:spPr>
    </xdr:pic>
    <xdr:clientData/>
  </xdr:twoCellAnchor>
  <xdr:twoCellAnchor editAs="oneCell">
    <xdr:from>
      <xdr:col>0</xdr:col>
      <xdr:colOff>328083</xdr:colOff>
      <xdr:row>165</xdr:row>
      <xdr:rowOff>74083</xdr:rowOff>
    </xdr:from>
    <xdr:to>
      <xdr:col>4</xdr:col>
      <xdr:colOff>610808</xdr:colOff>
      <xdr:row>178</xdr:row>
      <xdr:rowOff>109867</xdr:rowOff>
    </xdr:to>
    <xdr:pic>
      <xdr:nvPicPr>
        <xdr:cNvPr id="12" name="Imagen 11">
          <a:extLst>
            <a:ext uri="{FF2B5EF4-FFF2-40B4-BE49-F238E27FC236}">
              <a16:creationId xmlns:a16="http://schemas.microsoft.com/office/drawing/2014/main" id="{79868ADE-B9F2-418B-A145-AA60090DCBE5}"/>
            </a:ext>
          </a:extLst>
        </xdr:cNvPr>
        <xdr:cNvPicPr>
          <a:picLocks noChangeAspect="1"/>
        </xdr:cNvPicPr>
      </xdr:nvPicPr>
      <xdr:blipFill>
        <a:blip xmlns:r="http://schemas.openxmlformats.org/officeDocument/2006/relationships" r:embed="rId10"/>
        <a:stretch>
          <a:fillRect/>
        </a:stretch>
      </xdr:blipFill>
      <xdr:spPr>
        <a:xfrm>
          <a:off x="328083" y="16137043"/>
          <a:ext cx="3452645" cy="2413224"/>
        </a:xfrm>
        <a:prstGeom prst="rect">
          <a:avLst/>
        </a:prstGeom>
      </xdr:spPr>
    </xdr:pic>
    <xdr:clientData/>
  </xdr:twoCellAnchor>
  <xdr:twoCellAnchor editAs="oneCell">
    <xdr:from>
      <xdr:col>6</xdr:col>
      <xdr:colOff>349250</xdr:colOff>
      <xdr:row>165</xdr:row>
      <xdr:rowOff>105833</xdr:rowOff>
    </xdr:from>
    <xdr:to>
      <xdr:col>10</xdr:col>
      <xdr:colOff>56888</xdr:colOff>
      <xdr:row>178</xdr:row>
      <xdr:rowOff>141617</xdr:rowOff>
    </xdr:to>
    <xdr:pic>
      <xdr:nvPicPr>
        <xdr:cNvPr id="13" name="Imagen 12">
          <a:extLst>
            <a:ext uri="{FF2B5EF4-FFF2-40B4-BE49-F238E27FC236}">
              <a16:creationId xmlns:a16="http://schemas.microsoft.com/office/drawing/2014/main" id="{D3F0B2F6-9502-4627-B810-F2EFC7460C13}"/>
            </a:ext>
          </a:extLst>
        </xdr:cNvPr>
        <xdr:cNvPicPr>
          <a:picLocks noChangeAspect="1"/>
        </xdr:cNvPicPr>
      </xdr:nvPicPr>
      <xdr:blipFill>
        <a:blip xmlns:r="http://schemas.openxmlformats.org/officeDocument/2006/relationships" r:embed="rId11"/>
        <a:stretch>
          <a:fillRect/>
        </a:stretch>
      </xdr:blipFill>
      <xdr:spPr>
        <a:xfrm>
          <a:off x="4951730" y="16168793"/>
          <a:ext cx="3456678" cy="2413224"/>
        </a:xfrm>
        <a:prstGeom prst="rect">
          <a:avLst/>
        </a:prstGeom>
      </xdr:spPr>
    </xdr:pic>
    <xdr:clientData/>
  </xdr:twoCellAnchor>
  <xdr:twoCellAnchor editAs="oneCell">
    <xdr:from>
      <xdr:col>0</xdr:col>
      <xdr:colOff>381000</xdr:colOff>
      <xdr:row>373</xdr:row>
      <xdr:rowOff>95250</xdr:rowOff>
    </xdr:from>
    <xdr:to>
      <xdr:col>4</xdr:col>
      <xdr:colOff>609600</xdr:colOff>
      <xdr:row>386</xdr:row>
      <xdr:rowOff>80010</xdr:rowOff>
    </xdr:to>
    <xdr:pic>
      <xdr:nvPicPr>
        <xdr:cNvPr id="14" name="Imagen 13">
          <a:extLst>
            <a:ext uri="{FF2B5EF4-FFF2-40B4-BE49-F238E27FC236}">
              <a16:creationId xmlns:a16="http://schemas.microsoft.com/office/drawing/2014/main" id="{B5BE30EA-619C-419A-A272-275EE6BB0DFF}"/>
            </a:ext>
          </a:extLst>
        </xdr:cNvPr>
        <xdr:cNvPicPr>
          <a:picLocks noChangeAspect="1"/>
        </xdr:cNvPicPr>
      </xdr:nvPicPr>
      <xdr:blipFill>
        <a:blip xmlns:r="http://schemas.openxmlformats.org/officeDocument/2006/relationships" r:embed="rId12"/>
        <a:stretch>
          <a:fillRect/>
        </a:stretch>
      </xdr:blipFill>
      <xdr:spPr>
        <a:xfrm>
          <a:off x="381000" y="45929550"/>
          <a:ext cx="3398520" cy="2362200"/>
        </a:xfrm>
        <a:prstGeom prst="rect">
          <a:avLst/>
        </a:prstGeom>
      </xdr:spPr>
    </xdr:pic>
    <xdr:clientData/>
  </xdr:twoCellAnchor>
  <xdr:twoCellAnchor editAs="oneCell">
    <xdr:from>
      <xdr:col>6</xdr:col>
      <xdr:colOff>465666</xdr:colOff>
      <xdr:row>373</xdr:row>
      <xdr:rowOff>105833</xdr:rowOff>
    </xdr:from>
    <xdr:to>
      <xdr:col>10</xdr:col>
      <xdr:colOff>138006</xdr:colOff>
      <xdr:row>386</xdr:row>
      <xdr:rowOff>98213</xdr:rowOff>
    </xdr:to>
    <xdr:pic>
      <xdr:nvPicPr>
        <xdr:cNvPr id="15" name="Imagen 14">
          <a:extLst>
            <a:ext uri="{FF2B5EF4-FFF2-40B4-BE49-F238E27FC236}">
              <a16:creationId xmlns:a16="http://schemas.microsoft.com/office/drawing/2014/main" id="{BF6D204B-3438-426B-A918-AA973F1043B9}"/>
            </a:ext>
          </a:extLst>
        </xdr:cNvPr>
        <xdr:cNvPicPr>
          <a:picLocks noChangeAspect="1"/>
        </xdr:cNvPicPr>
      </xdr:nvPicPr>
      <xdr:blipFill>
        <a:blip xmlns:r="http://schemas.openxmlformats.org/officeDocument/2006/relationships" r:embed="rId13"/>
        <a:stretch>
          <a:fillRect/>
        </a:stretch>
      </xdr:blipFill>
      <xdr:spPr>
        <a:xfrm>
          <a:off x="5068146" y="45940133"/>
          <a:ext cx="3421380" cy="2369820"/>
        </a:xfrm>
        <a:prstGeom prst="rect">
          <a:avLst/>
        </a:prstGeom>
      </xdr:spPr>
    </xdr:pic>
    <xdr:clientData/>
  </xdr:twoCellAnchor>
  <xdr:twoCellAnchor editAs="oneCell">
    <xdr:from>
      <xdr:col>6</xdr:col>
      <xdr:colOff>370415</xdr:colOff>
      <xdr:row>421</xdr:row>
      <xdr:rowOff>74082</xdr:rowOff>
    </xdr:from>
    <xdr:to>
      <xdr:col>10</xdr:col>
      <xdr:colOff>179916</xdr:colOff>
      <xdr:row>434</xdr:row>
      <xdr:rowOff>117582</xdr:rowOff>
    </xdr:to>
    <xdr:pic>
      <xdr:nvPicPr>
        <xdr:cNvPr id="16" name="Imagen 15" descr="E:\DCIM\148___09\IMG_2651.JPG">
          <a:extLst>
            <a:ext uri="{FF2B5EF4-FFF2-40B4-BE49-F238E27FC236}">
              <a16:creationId xmlns:a16="http://schemas.microsoft.com/office/drawing/2014/main" id="{FEFC4780-06B4-4FBB-846D-322FC95D8105}"/>
            </a:ext>
          </a:extLst>
        </xdr:cNvPr>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a:off x="4972895" y="51920562"/>
          <a:ext cx="3558541" cy="2420940"/>
        </a:xfrm>
        <a:prstGeom prst="rect">
          <a:avLst/>
        </a:prstGeom>
        <a:noFill/>
        <a:ln>
          <a:noFill/>
        </a:ln>
      </xdr:spPr>
    </xdr:pic>
    <xdr:clientData/>
  </xdr:twoCellAnchor>
  <xdr:twoCellAnchor editAs="oneCell">
    <xdr:from>
      <xdr:col>0</xdr:col>
      <xdr:colOff>592667</xdr:colOff>
      <xdr:row>69</xdr:row>
      <xdr:rowOff>105833</xdr:rowOff>
    </xdr:from>
    <xdr:to>
      <xdr:col>4</xdr:col>
      <xdr:colOff>828887</xdr:colOff>
      <xdr:row>82</xdr:row>
      <xdr:rowOff>98213</xdr:rowOff>
    </xdr:to>
    <xdr:pic>
      <xdr:nvPicPr>
        <xdr:cNvPr id="17" name="Imagen 16">
          <a:extLst>
            <a:ext uri="{FF2B5EF4-FFF2-40B4-BE49-F238E27FC236}">
              <a16:creationId xmlns:a16="http://schemas.microsoft.com/office/drawing/2014/main" id="{621FC9AC-3502-484C-92BA-15FA8BC5620A}"/>
            </a:ext>
          </a:extLst>
        </xdr:cNvPr>
        <xdr:cNvPicPr>
          <a:picLocks noChangeAspect="1"/>
        </xdr:cNvPicPr>
      </xdr:nvPicPr>
      <xdr:blipFill>
        <a:blip xmlns:r="http://schemas.openxmlformats.org/officeDocument/2006/relationships" r:embed="rId15"/>
        <a:stretch>
          <a:fillRect/>
        </a:stretch>
      </xdr:blipFill>
      <xdr:spPr>
        <a:xfrm>
          <a:off x="592667" y="1462193"/>
          <a:ext cx="3406140" cy="2369820"/>
        </a:xfrm>
        <a:prstGeom prst="rect">
          <a:avLst/>
        </a:prstGeom>
      </xdr:spPr>
    </xdr:pic>
    <xdr:clientData/>
  </xdr:twoCellAnchor>
  <xdr:twoCellAnchor editAs="oneCell">
    <xdr:from>
      <xdr:col>6</xdr:col>
      <xdr:colOff>529167</xdr:colOff>
      <xdr:row>69</xdr:row>
      <xdr:rowOff>105833</xdr:rowOff>
    </xdr:from>
    <xdr:to>
      <xdr:col>10</xdr:col>
      <xdr:colOff>132927</xdr:colOff>
      <xdr:row>82</xdr:row>
      <xdr:rowOff>52493</xdr:rowOff>
    </xdr:to>
    <xdr:pic>
      <xdr:nvPicPr>
        <xdr:cNvPr id="18" name="Imagen 17">
          <a:extLst>
            <a:ext uri="{FF2B5EF4-FFF2-40B4-BE49-F238E27FC236}">
              <a16:creationId xmlns:a16="http://schemas.microsoft.com/office/drawing/2014/main" id="{6A576A58-F4F8-46CE-BC88-6D8D23E7A84D}"/>
            </a:ext>
          </a:extLst>
        </xdr:cNvPr>
        <xdr:cNvPicPr>
          <a:picLocks noChangeAspect="1"/>
        </xdr:cNvPicPr>
      </xdr:nvPicPr>
      <xdr:blipFill>
        <a:blip xmlns:r="http://schemas.openxmlformats.org/officeDocument/2006/relationships" r:embed="rId16"/>
        <a:stretch>
          <a:fillRect/>
        </a:stretch>
      </xdr:blipFill>
      <xdr:spPr>
        <a:xfrm>
          <a:off x="5131647" y="1462193"/>
          <a:ext cx="3352800" cy="2324100"/>
        </a:xfrm>
        <a:prstGeom prst="rect">
          <a:avLst/>
        </a:prstGeom>
      </xdr:spPr>
    </xdr:pic>
    <xdr:clientData/>
  </xdr:twoCellAnchor>
  <xdr:twoCellAnchor editAs="oneCell">
    <xdr:from>
      <xdr:col>0</xdr:col>
      <xdr:colOff>518584</xdr:colOff>
      <xdr:row>85</xdr:row>
      <xdr:rowOff>116416</xdr:rowOff>
    </xdr:from>
    <xdr:to>
      <xdr:col>4</xdr:col>
      <xdr:colOff>754804</xdr:colOff>
      <xdr:row>98</xdr:row>
      <xdr:rowOff>101176</xdr:rowOff>
    </xdr:to>
    <xdr:pic>
      <xdr:nvPicPr>
        <xdr:cNvPr id="19" name="Imagen 18">
          <a:extLst>
            <a:ext uri="{FF2B5EF4-FFF2-40B4-BE49-F238E27FC236}">
              <a16:creationId xmlns:a16="http://schemas.microsoft.com/office/drawing/2014/main" id="{19DC3678-0BE4-468B-A9FB-772D33FB7E28}"/>
            </a:ext>
          </a:extLst>
        </xdr:cNvPr>
        <xdr:cNvPicPr>
          <a:picLocks noChangeAspect="1"/>
        </xdr:cNvPicPr>
      </xdr:nvPicPr>
      <xdr:blipFill>
        <a:blip xmlns:r="http://schemas.openxmlformats.org/officeDocument/2006/relationships" r:embed="rId17"/>
        <a:stretch>
          <a:fillRect/>
        </a:stretch>
      </xdr:blipFill>
      <xdr:spPr>
        <a:xfrm>
          <a:off x="518584" y="4414096"/>
          <a:ext cx="3406140" cy="2362200"/>
        </a:xfrm>
        <a:prstGeom prst="rect">
          <a:avLst/>
        </a:prstGeom>
      </xdr:spPr>
    </xdr:pic>
    <xdr:clientData/>
  </xdr:twoCellAnchor>
  <xdr:twoCellAnchor editAs="oneCell">
    <xdr:from>
      <xdr:col>6</xdr:col>
      <xdr:colOff>539750</xdr:colOff>
      <xdr:row>85</xdr:row>
      <xdr:rowOff>95250</xdr:rowOff>
    </xdr:from>
    <xdr:to>
      <xdr:col>10</xdr:col>
      <xdr:colOff>135890</xdr:colOff>
      <xdr:row>98</xdr:row>
      <xdr:rowOff>34290</xdr:rowOff>
    </xdr:to>
    <xdr:pic>
      <xdr:nvPicPr>
        <xdr:cNvPr id="20" name="Imagen 19">
          <a:extLst>
            <a:ext uri="{FF2B5EF4-FFF2-40B4-BE49-F238E27FC236}">
              <a16:creationId xmlns:a16="http://schemas.microsoft.com/office/drawing/2014/main" id="{04549339-6468-4C80-8302-A9593C02AE90}"/>
            </a:ext>
          </a:extLst>
        </xdr:cNvPr>
        <xdr:cNvPicPr>
          <a:picLocks noChangeAspect="1"/>
        </xdr:cNvPicPr>
      </xdr:nvPicPr>
      <xdr:blipFill>
        <a:blip xmlns:r="http://schemas.openxmlformats.org/officeDocument/2006/relationships" r:embed="rId18"/>
        <a:stretch>
          <a:fillRect/>
        </a:stretch>
      </xdr:blipFill>
      <xdr:spPr>
        <a:xfrm>
          <a:off x="5142230" y="4392930"/>
          <a:ext cx="3345180" cy="2316480"/>
        </a:xfrm>
        <a:prstGeom prst="rect">
          <a:avLst/>
        </a:prstGeom>
      </xdr:spPr>
    </xdr:pic>
    <xdr:clientData/>
  </xdr:twoCellAnchor>
  <xdr:twoCellAnchor editAs="oneCell">
    <xdr:from>
      <xdr:col>0</xdr:col>
      <xdr:colOff>444500</xdr:colOff>
      <xdr:row>133</xdr:row>
      <xdr:rowOff>105833</xdr:rowOff>
    </xdr:from>
    <xdr:to>
      <xdr:col>4</xdr:col>
      <xdr:colOff>665480</xdr:colOff>
      <xdr:row>146</xdr:row>
      <xdr:rowOff>82973</xdr:rowOff>
    </xdr:to>
    <xdr:pic>
      <xdr:nvPicPr>
        <xdr:cNvPr id="21" name="Imagen 20">
          <a:extLst>
            <a:ext uri="{FF2B5EF4-FFF2-40B4-BE49-F238E27FC236}">
              <a16:creationId xmlns:a16="http://schemas.microsoft.com/office/drawing/2014/main" id="{F1BDDA30-97E9-4708-BE74-5CE53D1484A2}"/>
            </a:ext>
          </a:extLst>
        </xdr:cNvPr>
        <xdr:cNvPicPr>
          <a:picLocks noChangeAspect="1"/>
        </xdr:cNvPicPr>
      </xdr:nvPicPr>
      <xdr:blipFill>
        <a:blip xmlns:r="http://schemas.openxmlformats.org/officeDocument/2006/relationships" r:embed="rId19"/>
        <a:stretch>
          <a:fillRect/>
        </a:stretch>
      </xdr:blipFill>
      <xdr:spPr>
        <a:xfrm>
          <a:off x="444500" y="10286153"/>
          <a:ext cx="3390900" cy="2354580"/>
        </a:xfrm>
        <a:prstGeom prst="rect">
          <a:avLst/>
        </a:prstGeom>
      </xdr:spPr>
    </xdr:pic>
    <xdr:clientData/>
  </xdr:twoCellAnchor>
  <xdr:twoCellAnchor editAs="oneCell">
    <xdr:from>
      <xdr:col>6</xdr:col>
      <xdr:colOff>539750</xdr:colOff>
      <xdr:row>133</xdr:row>
      <xdr:rowOff>95250</xdr:rowOff>
    </xdr:from>
    <xdr:to>
      <xdr:col>10</xdr:col>
      <xdr:colOff>135890</xdr:colOff>
      <xdr:row>146</xdr:row>
      <xdr:rowOff>26670</xdr:rowOff>
    </xdr:to>
    <xdr:pic>
      <xdr:nvPicPr>
        <xdr:cNvPr id="22" name="Imagen 21">
          <a:extLst>
            <a:ext uri="{FF2B5EF4-FFF2-40B4-BE49-F238E27FC236}">
              <a16:creationId xmlns:a16="http://schemas.microsoft.com/office/drawing/2014/main" id="{8F47BB69-9A10-4216-8CBA-5C5388D8499B}"/>
            </a:ext>
          </a:extLst>
        </xdr:cNvPr>
        <xdr:cNvPicPr>
          <a:picLocks noChangeAspect="1"/>
        </xdr:cNvPicPr>
      </xdr:nvPicPr>
      <xdr:blipFill>
        <a:blip xmlns:r="http://schemas.openxmlformats.org/officeDocument/2006/relationships" r:embed="rId20"/>
        <a:stretch>
          <a:fillRect/>
        </a:stretch>
      </xdr:blipFill>
      <xdr:spPr>
        <a:xfrm>
          <a:off x="5142230" y="10275570"/>
          <a:ext cx="3345180" cy="2308860"/>
        </a:xfrm>
        <a:prstGeom prst="rect">
          <a:avLst/>
        </a:prstGeom>
      </xdr:spPr>
    </xdr:pic>
    <xdr:clientData/>
  </xdr:twoCellAnchor>
  <xdr:twoCellAnchor editAs="oneCell">
    <xdr:from>
      <xdr:col>0</xdr:col>
      <xdr:colOff>423333</xdr:colOff>
      <xdr:row>149</xdr:row>
      <xdr:rowOff>95250</xdr:rowOff>
    </xdr:from>
    <xdr:to>
      <xdr:col>4</xdr:col>
      <xdr:colOff>644313</xdr:colOff>
      <xdr:row>162</xdr:row>
      <xdr:rowOff>72390</xdr:rowOff>
    </xdr:to>
    <xdr:pic>
      <xdr:nvPicPr>
        <xdr:cNvPr id="23" name="Imagen 22">
          <a:extLst>
            <a:ext uri="{FF2B5EF4-FFF2-40B4-BE49-F238E27FC236}">
              <a16:creationId xmlns:a16="http://schemas.microsoft.com/office/drawing/2014/main" id="{01456D7A-1FE6-4430-8F58-DC206EF23D69}"/>
            </a:ext>
          </a:extLst>
        </xdr:cNvPr>
        <xdr:cNvPicPr>
          <a:picLocks noChangeAspect="1"/>
        </xdr:cNvPicPr>
      </xdr:nvPicPr>
      <xdr:blipFill>
        <a:blip xmlns:r="http://schemas.openxmlformats.org/officeDocument/2006/relationships" r:embed="rId21"/>
        <a:stretch>
          <a:fillRect/>
        </a:stretch>
      </xdr:blipFill>
      <xdr:spPr>
        <a:xfrm>
          <a:off x="423333" y="13216890"/>
          <a:ext cx="3390900" cy="2354580"/>
        </a:xfrm>
        <a:prstGeom prst="rect">
          <a:avLst/>
        </a:prstGeom>
      </xdr:spPr>
    </xdr:pic>
    <xdr:clientData/>
  </xdr:twoCellAnchor>
  <xdr:twoCellAnchor editAs="oneCell">
    <xdr:from>
      <xdr:col>6</xdr:col>
      <xdr:colOff>550333</xdr:colOff>
      <xdr:row>149</xdr:row>
      <xdr:rowOff>137583</xdr:rowOff>
    </xdr:from>
    <xdr:to>
      <xdr:col>10</xdr:col>
      <xdr:colOff>146473</xdr:colOff>
      <xdr:row>162</xdr:row>
      <xdr:rowOff>69003</xdr:rowOff>
    </xdr:to>
    <xdr:pic>
      <xdr:nvPicPr>
        <xdr:cNvPr id="24" name="Imagen 23">
          <a:extLst>
            <a:ext uri="{FF2B5EF4-FFF2-40B4-BE49-F238E27FC236}">
              <a16:creationId xmlns:a16="http://schemas.microsoft.com/office/drawing/2014/main" id="{BBC7A43C-80E3-4400-92B4-655FBA172DD2}"/>
            </a:ext>
          </a:extLst>
        </xdr:cNvPr>
        <xdr:cNvPicPr>
          <a:picLocks noChangeAspect="1"/>
        </xdr:cNvPicPr>
      </xdr:nvPicPr>
      <xdr:blipFill>
        <a:blip xmlns:r="http://schemas.openxmlformats.org/officeDocument/2006/relationships" r:embed="rId22"/>
        <a:stretch>
          <a:fillRect/>
        </a:stretch>
      </xdr:blipFill>
      <xdr:spPr>
        <a:xfrm>
          <a:off x="5152813" y="13259223"/>
          <a:ext cx="3345180" cy="2308860"/>
        </a:xfrm>
        <a:prstGeom prst="rect">
          <a:avLst/>
        </a:prstGeom>
      </xdr:spPr>
    </xdr:pic>
    <xdr:clientData/>
  </xdr:twoCellAnchor>
  <xdr:twoCellAnchor editAs="oneCell">
    <xdr:from>
      <xdr:col>0</xdr:col>
      <xdr:colOff>317500</xdr:colOff>
      <xdr:row>181</xdr:row>
      <xdr:rowOff>116417</xdr:rowOff>
    </xdr:from>
    <xdr:to>
      <xdr:col>4</xdr:col>
      <xdr:colOff>553720</xdr:colOff>
      <xdr:row>194</xdr:row>
      <xdr:rowOff>101177</xdr:rowOff>
    </xdr:to>
    <xdr:pic>
      <xdr:nvPicPr>
        <xdr:cNvPr id="25" name="Imagen 24">
          <a:extLst>
            <a:ext uri="{FF2B5EF4-FFF2-40B4-BE49-F238E27FC236}">
              <a16:creationId xmlns:a16="http://schemas.microsoft.com/office/drawing/2014/main" id="{5CE901A2-555D-4940-92EA-42818A552DF5}"/>
            </a:ext>
          </a:extLst>
        </xdr:cNvPr>
        <xdr:cNvPicPr>
          <a:picLocks noChangeAspect="1"/>
        </xdr:cNvPicPr>
      </xdr:nvPicPr>
      <xdr:blipFill>
        <a:blip xmlns:r="http://schemas.openxmlformats.org/officeDocument/2006/relationships" r:embed="rId23"/>
        <a:stretch>
          <a:fillRect/>
        </a:stretch>
      </xdr:blipFill>
      <xdr:spPr>
        <a:xfrm>
          <a:off x="317500" y="19120697"/>
          <a:ext cx="3406140" cy="2362200"/>
        </a:xfrm>
        <a:prstGeom prst="rect">
          <a:avLst/>
        </a:prstGeom>
      </xdr:spPr>
    </xdr:pic>
    <xdr:clientData/>
  </xdr:twoCellAnchor>
  <xdr:twoCellAnchor editAs="oneCell">
    <xdr:from>
      <xdr:col>6</xdr:col>
      <xdr:colOff>455084</xdr:colOff>
      <xdr:row>181</xdr:row>
      <xdr:rowOff>63500</xdr:rowOff>
    </xdr:from>
    <xdr:to>
      <xdr:col>10</xdr:col>
      <xdr:colOff>66464</xdr:colOff>
      <xdr:row>194</xdr:row>
      <xdr:rowOff>10160</xdr:rowOff>
    </xdr:to>
    <xdr:pic>
      <xdr:nvPicPr>
        <xdr:cNvPr id="26" name="Imagen 25">
          <a:extLst>
            <a:ext uri="{FF2B5EF4-FFF2-40B4-BE49-F238E27FC236}">
              <a16:creationId xmlns:a16="http://schemas.microsoft.com/office/drawing/2014/main" id="{8CA5DE23-7810-4887-8672-6631279BD149}"/>
            </a:ext>
          </a:extLst>
        </xdr:cNvPr>
        <xdr:cNvPicPr>
          <a:picLocks noChangeAspect="1"/>
        </xdr:cNvPicPr>
      </xdr:nvPicPr>
      <xdr:blipFill>
        <a:blip xmlns:r="http://schemas.openxmlformats.org/officeDocument/2006/relationships" r:embed="rId24"/>
        <a:stretch>
          <a:fillRect/>
        </a:stretch>
      </xdr:blipFill>
      <xdr:spPr>
        <a:xfrm>
          <a:off x="5057564" y="19067780"/>
          <a:ext cx="3360420" cy="2324100"/>
        </a:xfrm>
        <a:prstGeom prst="rect">
          <a:avLst/>
        </a:prstGeom>
      </xdr:spPr>
    </xdr:pic>
    <xdr:clientData/>
  </xdr:twoCellAnchor>
  <xdr:twoCellAnchor editAs="oneCell">
    <xdr:from>
      <xdr:col>0</xdr:col>
      <xdr:colOff>391583</xdr:colOff>
      <xdr:row>197</xdr:row>
      <xdr:rowOff>63500</xdr:rowOff>
    </xdr:from>
    <xdr:to>
      <xdr:col>4</xdr:col>
      <xdr:colOff>643043</xdr:colOff>
      <xdr:row>210</xdr:row>
      <xdr:rowOff>55880</xdr:rowOff>
    </xdr:to>
    <xdr:pic>
      <xdr:nvPicPr>
        <xdr:cNvPr id="27" name="Imagen 26">
          <a:extLst>
            <a:ext uri="{FF2B5EF4-FFF2-40B4-BE49-F238E27FC236}">
              <a16:creationId xmlns:a16="http://schemas.microsoft.com/office/drawing/2014/main" id="{254DDA16-21F3-4F15-B150-A8E325F38D81}"/>
            </a:ext>
          </a:extLst>
        </xdr:cNvPr>
        <xdr:cNvPicPr>
          <a:picLocks noChangeAspect="1"/>
        </xdr:cNvPicPr>
      </xdr:nvPicPr>
      <xdr:blipFill>
        <a:blip xmlns:r="http://schemas.openxmlformats.org/officeDocument/2006/relationships" r:embed="rId25"/>
        <a:stretch>
          <a:fillRect/>
        </a:stretch>
      </xdr:blipFill>
      <xdr:spPr>
        <a:xfrm>
          <a:off x="391583" y="22062440"/>
          <a:ext cx="3421380" cy="2369820"/>
        </a:xfrm>
        <a:prstGeom prst="rect">
          <a:avLst/>
        </a:prstGeom>
      </xdr:spPr>
    </xdr:pic>
    <xdr:clientData/>
  </xdr:twoCellAnchor>
  <xdr:twoCellAnchor editAs="oneCell">
    <xdr:from>
      <xdr:col>6</xdr:col>
      <xdr:colOff>560917</xdr:colOff>
      <xdr:row>197</xdr:row>
      <xdr:rowOff>74084</xdr:rowOff>
    </xdr:from>
    <xdr:to>
      <xdr:col>10</xdr:col>
      <xdr:colOff>240877</xdr:colOff>
      <xdr:row>210</xdr:row>
      <xdr:rowOff>74084</xdr:rowOff>
    </xdr:to>
    <xdr:pic>
      <xdr:nvPicPr>
        <xdr:cNvPr id="28" name="Imagen 27">
          <a:extLst>
            <a:ext uri="{FF2B5EF4-FFF2-40B4-BE49-F238E27FC236}">
              <a16:creationId xmlns:a16="http://schemas.microsoft.com/office/drawing/2014/main" id="{015723B5-5582-4C00-837A-8442636DFBD4}"/>
            </a:ext>
          </a:extLst>
        </xdr:cNvPr>
        <xdr:cNvPicPr>
          <a:picLocks noChangeAspect="1"/>
        </xdr:cNvPicPr>
      </xdr:nvPicPr>
      <xdr:blipFill>
        <a:blip xmlns:r="http://schemas.openxmlformats.org/officeDocument/2006/relationships" r:embed="rId26"/>
        <a:stretch>
          <a:fillRect/>
        </a:stretch>
      </xdr:blipFill>
      <xdr:spPr>
        <a:xfrm>
          <a:off x="5163397" y="22073024"/>
          <a:ext cx="3429000" cy="2377440"/>
        </a:xfrm>
        <a:prstGeom prst="rect">
          <a:avLst/>
        </a:prstGeom>
      </xdr:spPr>
    </xdr:pic>
    <xdr:clientData/>
  </xdr:twoCellAnchor>
  <xdr:twoCellAnchor editAs="oneCell">
    <xdr:from>
      <xdr:col>0</xdr:col>
      <xdr:colOff>306917</xdr:colOff>
      <xdr:row>213</xdr:row>
      <xdr:rowOff>84667</xdr:rowOff>
    </xdr:from>
    <xdr:to>
      <xdr:col>4</xdr:col>
      <xdr:colOff>558377</xdr:colOff>
      <xdr:row>226</xdr:row>
      <xdr:rowOff>77047</xdr:rowOff>
    </xdr:to>
    <xdr:pic>
      <xdr:nvPicPr>
        <xdr:cNvPr id="29" name="Imagen 28">
          <a:extLst>
            <a:ext uri="{FF2B5EF4-FFF2-40B4-BE49-F238E27FC236}">
              <a16:creationId xmlns:a16="http://schemas.microsoft.com/office/drawing/2014/main" id="{189EB0B1-9BA6-45F5-8016-4DC648562B6A}"/>
            </a:ext>
          </a:extLst>
        </xdr:cNvPr>
        <xdr:cNvPicPr>
          <a:picLocks noChangeAspect="1"/>
        </xdr:cNvPicPr>
      </xdr:nvPicPr>
      <xdr:blipFill>
        <a:blip xmlns:r="http://schemas.openxmlformats.org/officeDocument/2006/relationships" r:embed="rId27"/>
        <a:stretch>
          <a:fillRect/>
        </a:stretch>
      </xdr:blipFill>
      <xdr:spPr>
        <a:xfrm>
          <a:off x="306917" y="25024927"/>
          <a:ext cx="3421380" cy="2468880"/>
        </a:xfrm>
        <a:prstGeom prst="rect">
          <a:avLst/>
        </a:prstGeom>
      </xdr:spPr>
    </xdr:pic>
    <xdr:clientData/>
  </xdr:twoCellAnchor>
  <xdr:twoCellAnchor editAs="oneCell">
    <xdr:from>
      <xdr:col>6</xdr:col>
      <xdr:colOff>529166</xdr:colOff>
      <xdr:row>213</xdr:row>
      <xdr:rowOff>63500</xdr:rowOff>
    </xdr:from>
    <xdr:to>
      <xdr:col>10</xdr:col>
      <xdr:colOff>132926</xdr:colOff>
      <xdr:row>226</xdr:row>
      <xdr:rowOff>10160</xdr:rowOff>
    </xdr:to>
    <xdr:pic>
      <xdr:nvPicPr>
        <xdr:cNvPr id="30" name="Imagen 29">
          <a:extLst>
            <a:ext uri="{FF2B5EF4-FFF2-40B4-BE49-F238E27FC236}">
              <a16:creationId xmlns:a16="http://schemas.microsoft.com/office/drawing/2014/main" id="{3C51F77F-CD94-488C-B4BE-9E0182807322}"/>
            </a:ext>
          </a:extLst>
        </xdr:cNvPr>
        <xdr:cNvPicPr>
          <a:picLocks noChangeAspect="1"/>
        </xdr:cNvPicPr>
      </xdr:nvPicPr>
      <xdr:blipFill>
        <a:blip xmlns:r="http://schemas.openxmlformats.org/officeDocument/2006/relationships" r:embed="rId28"/>
        <a:stretch>
          <a:fillRect/>
        </a:stretch>
      </xdr:blipFill>
      <xdr:spPr>
        <a:xfrm>
          <a:off x="5131646" y="25003760"/>
          <a:ext cx="3352800" cy="2423160"/>
        </a:xfrm>
        <a:prstGeom prst="rect">
          <a:avLst/>
        </a:prstGeom>
      </xdr:spPr>
    </xdr:pic>
    <xdr:clientData/>
  </xdr:twoCellAnchor>
  <xdr:twoCellAnchor editAs="oneCell">
    <xdr:from>
      <xdr:col>0</xdr:col>
      <xdr:colOff>275167</xdr:colOff>
      <xdr:row>229</xdr:row>
      <xdr:rowOff>84666</xdr:rowOff>
    </xdr:from>
    <xdr:to>
      <xdr:col>4</xdr:col>
      <xdr:colOff>511387</xdr:colOff>
      <xdr:row>242</xdr:row>
      <xdr:rowOff>77046</xdr:rowOff>
    </xdr:to>
    <xdr:pic>
      <xdr:nvPicPr>
        <xdr:cNvPr id="31" name="Imagen 30">
          <a:extLst>
            <a:ext uri="{FF2B5EF4-FFF2-40B4-BE49-F238E27FC236}">
              <a16:creationId xmlns:a16="http://schemas.microsoft.com/office/drawing/2014/main" id="{D1FA75AF-BECB-4F4A-95E5-B39A3D9BBDA0}"/>
            </a:ext>
          </a:extLst>
        </xdr:cNvPr>
        <xdr:cNvPicPr>
          <a:picLocks noChangeAspect="1"/>
        </xdr:cNvPicPr>
      </xdr:nvPicPr>
      <xdr:blipFill>
        <a:blip xmlns:r="http://schemas.openxmlformats.org/officeDocument/2006/relationships" r:embed="rId29"/>
        <a:stretch>
          <a:fillRect/>
        </a:stretch>
      </xdr:blipFill>
      <xdr:spPr>
        <a:xfrm>
          <a:off x="275167" y="28072926"/>
          <a:ext cx="3406140" cy="2468880"/>
        </a:xfrm>
        <a:prstGeom prst="rect">
          <a:avLst/>
        </a:prstGeom>
      </xdr:spPr>
    </xdr:pic>
    <xdr:clientData/>
  </xdr:twoCellAnchor>
  <xdr:twoCellAnchor editAs="oneCell">
    <xdr:from>
      <xdr:col>6</xdr:col>
      <xdr:colOff>455083</xdr:colOff>
      <xdr:row>229</xdr:row>
      <xdr:rowOff>74083</xdr:rowOff>
    </xdr:from>
    <xdr:to>
      <xdr:col>10</xdr:col>
      <xdr:colOff>51223</xdr:colOff>
      <xdr:row>242</xdr:row>
      <xdr:rowOff>5503</xdr:rowOff>
    </xdr:to>
    <xdr:pic>
      <xdr:nvPicPr>
        <xdr:cNvPr id="32" name="Imagen 31">
          <a:extLst>
            <a:ext uri="{FF2B5EF4-FFF2-40B4-BE49-F238E27FC236}">
              <a16:creationId xmlns:a16="http://schemas.microsoft.com/office/drawing/2014/main" id="{3B69E0C2-6341-4B48-811C-F90E10DA6C9D}"/>
            </a:ext>
          </a:extLst>
        </xdr:cNvPr>
        <xdr:cNvPicPr>
          <a:picLocks noChangeAspect="1"/>
        </xdr:cNvPicPr>
      </xdr:nvPicPr>
      <xdr:blipFill>
        <a:blip xmlns:r="http://schemas.openxmlformats.org/officeDocument/2006/relationships" r:embed="rId30"/>
        <a:stretch>
          <a:fillRect/>
        </a:stretch>
      </xdr:blipFill>
      <xdr:spPr>
        <a:xfrm>
          <a:off x="5057563" y="28062343"/>
          <a:ext cx="3345180" cy="2407920"/>
        </a:xfrm>
        <a:prstGeom prst="rect">
          <a:avLst/>
        </a:prstGeom>
      </xdr:spPr>
    </xdr:pic>
    <xdr:clientData/>
  </xdr:twoCellAnchor>
  <xdr:twoCellAnchor editAs="oneCell">
    <xdr:from>
      <xdr:col>0</xdr:col>
      <xdr:colOff>349250</xdr:colOff>
      <xdr:row>293</xdr:row>
      <xdr:rowOff>74083</xdr:rowOff>
    </xdr:from>
    <xdr:to>
      <xdr:col>4</xdr:col>
      <xdr:colOff>654050</xdr:colOff>
      <xdr:row>306</xdr:row>
      <xdr:rowOff>112183</xdr:rowOff>
    </xdr:to>
    <xdr:pic>
      <xdr:nvPicPr>
        <xdr:cNvPr id="33" name="Imagen 32">
          <a:extLst>
            <a:ext uri="{FF2B5EF4-FFF2-40B4-BE49-F238E27FC236}">
              <a16:creationId xmlns:a16="http://schemas.microsoft.com/office/drawing/2014/main" id="{45C57AA8-9B73-4370-9050-6B7D7FF9A9B2}"/>
            </a:ext>
          </a:extLst>
        </xdr:cNvPr>
        <xdr:cNvPicPr>
          <a:picLocks noChangeAspect="1"/>
        </xdr:cNvPicPr>
      </xdr:nvPicPr>
      <xdr:blipFill>
        <a:blip xmlns:r="http://schemas.openxmlformats.org/officeDocument/2006/relationships" r:embed="rId31"/>
        <a:stretch>
          <a:fillRect/>
        </a:stretch>
      </xdr:blipFill>
      <xdr:spPr>
        <a:xfrm>
          <a:off x="349250" y="31110343"/>
          <a:ext cx="3474720" cy="2415540"/>
        </a:xfrm>
        <a:prstGeom prst="rect">
          <a:avLst/>
        </a:prstGeom>
      </xdr:spPr>
    </xdr:pic>
    <xdr:clientData/>
  </xdr:twoCellAnchor>
  <xdr:twoCellAnchor editAs="oneCell">
    <xdr:from>
      <xdr:col>6</xdr:col>
      <xdr:colOff>349250</xdr:colOff>
      <xdr:row>293</xdr:row>
      <xdr:rowOff>42333</xdr:rowOff>
    </xdr:from>
    <xdr:to>
      <xdr:col>10</xdr:col>
      <xdr:colOff>82550</xdr:colOff>
      <xdr:row>306</xdr:row>
      <xdr:rowOff>80433</xdr:rowOff>
    </xdr:to>
    <xdr:pic>
      <xdr:nvPicPr>
        <xdr:cNvPr id="34" name="Imagen 33">
          <a:extLst>
            <a:ext uri="{FF2B5EF4-FFF2-40B4-BE49-F238E27FC236}">
              <a16:creationId xmlns:a16="http://schemas.microsoft.com/office/drawing/2014/main" id="{AA649C73-5983-46E0-BD29-A74FF899358D}"/>
            </a:ext>
          </a:extLst>
        </xdr:cNvPr>
        <xdr:cNvPicPr>
          <a:picLocks noChangeAspect="1"/>
        </xdr:cNvPicPr>
      </xdr:nvPicPr>
      <xdr:blipFill>
        <a:blip xmlns:r="http://schemas.openxmlformats.org/officeDocument/2006/relationships" r:embed="rId32"/>
        <a:stretch>
          <a:fillRect/>
        </a:stretch>
      </xdr:blipFill>
      <xdr:spPr>
        <a:xfrm>
          <a:off x="4951730" y="31078593"/>
          <a:ext cx="3482340" cy="2415540"/>
        </a:xfrm>
        <a:prstGeom prst="rect">
          <a:avLst/>
        </a:prstGeom>
      </xdr:spPr>
    </xdr:pic>
    <xdr:clientData/>
  </xdr:twoCellAnchor>
  <xdr:twoCellAnchor editAs="oneCell">
    <xdr:from>
      <xdr:col>0</xdr:col>
      <xdr:colOff>328084</xdr:colOff>
      <xdr:row>469</xdr:row>
      <xdr:rowOff>95250</xdr:rowOff>
    </xdr:from>
    <xdr:to>
      <xdr:col>4</xdr:col>
      <xdr:colOff>629876</xdr:colOff>
      <xdr:row>482</xdr:row>
      <xdr:rowOff>126332</xdr:rowOff>
    </xdr:to>
    <xdr:pic>
      <xdr:nvPicPr>
        <xdr:cNvPr id="35" name="Imagen 34">
          <a:extLst>
            <a:ext uri="{FF2B5EF4-FFF2-40B4-BE49-F238E27FC236}">
              <a16:creationId xmlns:a16="http://schemas.microsoft.com/office/drawing/2014/main" id="{169AFADF-B2C1-4271-B975-94039DCDD522}"/>
            </a:ext>
          </a:extLst>
        </xdr:cNvPr>
        <xdr:cNvPicPr>
          <a:picLocks noChangeAspect="1"/>
        </xdr:cNvPicPr>
      </xdr:nvPicPr>
      <xdr:blipFill>
        <a:blip xmlns:r="http://schemas.openxmlformats.org/officeDocument/2006/relationships" r:embed="rId33"/>
        <a:stretch>
          <a:fillRect/>
        </a:stretch>
      </xdr:blipFill>
      <xdr:spPr>
        <a:xfrm>
          <a:off x="328084" y="57824370"/>
          <a:ext cx="3471712" cy="2408522"/>
        </a:xfrm>
        <a:prstGeom prst="rect">
          <a:avLst/>
        </a:prstGeom>
      </xdr:spPr>
    </xdr:pic>
    <xdr:clientData/>
  </xdr:twoCellAnchor>
  <xdr:twoCellAnchor editAs="oneCell">
    <xdr:from>
      <xdr:col>6</xdr:col>
      <xdr:colOff>296333</xdr:colOff>
      <xdr:row>469</xdr:row>
      <xdr:rowOff>137584</xdr:rowOff>
    </xdr:from>
    <xdr:to>
      <xdr:col>10</xdr:col>
      <xdr:colOff>36833</xdr:colOff>
      <xdr:row>482</xdr:row>
      <xdr:rowOff>173565</xdr:rowOff>
    </xdr:to>
    <xdr:pic>
      <xdr:nvPicPr>
        <xdr:cNvPr id="36" name="Imagen 35">
          <a:extLst>
            <a:ext uri="{FF2B5EF4-FFF2-40B4-BE49-F238E27FC236}">
              <a16:creationId xmlns:a16="http://schemas.microsoft.com/office/drawing/2014/main" id="{CD404407-5256-479F-B09C-2634762F79BA}"/>
            </a:ext>
          </a:extLst>
        </xdr:cNvPr>
        <xdr:cNvPicPr>
          <a:picLocks noChangeAspect="1"/>
        </xdr:cNvPicPr>
      </xdr:nvPicPr>
      <xdr:blipFill>
        <a:blip xmlns:r="http://schemas.openxmlformats.org/officeDocument/2006/relationships" r:embed="rId34"/>
        <a:stretch>
          <a:fillRect/>
        </a:stretch>
      </xdr:blipFill>
      <xdr:spPr>
        <a:xfrm>
          <a:off x="4898813" y="57866704"/>
          <a:ext cx="3489540" cy="2413421"/>
        </a:xfrm>
        <a:prstGeom prst="rect">
          <a:avLst/>
        </a:prstGeom>
      </xdr:spPr>
    </xdr:pic>
    <xdr:clientData/>
  </xdr:twoCellAnchor>
  <xdr:twoCellAnchor editAs="oneCell">
    <xdr:from>
      <xdr:col>0</xdr:col>
      <xdr:colOff>254000</xdr:colOff>
      <xdr:row>485</xdr:row>
      <xdr:rowOff>84667</xdr:rowOff>
    </xdr:from>
    <xdr:to>
      <xdr:col>4</xdr:col>
      <xdr:colOff>555792</xdr:colOff>
      <xdr:row>498</xdr:row>
      <xdr:rowOff>122266</xdr:rowOff>
    </xdr:to>
    <xdr:pic>
      <xdr:nvPicPr>
        <xdr:cNvPr id="37" name="Imagen 36">
          <a:extLst>
            <a:ext uri="{FF2B5EF4-FFF2-40B4-BE49-F238E27FC236}">
              <a16:creationId xmlns:a16="http://schemas.microsoft.com/office/drawing/2014/main" id="{5A42B938-11B3-4D5B-AD20-46EC8AF7622E}"/>
            </a:ext>
          </a:extLst>
        </xdr:cNvPr>
        <xdr:cNvPicPr>
          <a:picLocks noChangeAspect="1"/>
        </xdr:cNvPicPr>
      </xdr:nvPicPr>
      <xdr:blipFill>
        <a:blip xmlns:r="http://schemas.openxmlformats.org/officeDocument/2006/relationships" r:embed="rId35"/>
        <a:stretch>
          <a:fillRect/>
        </a:stretch>
      </xdr:blipFill>
      <xdr:spPr>
        <a:xfrm>
          <a:off x="254000" y="60755107"/>
          <a:ext cx="3471712" cy="2415039"/>
        </a:xfrm>
        <a:prstGeom prst="rect">
          <a:avLst/>
        </a:prstGeom>
      </xdr:spPr>
    </xdr:pic>
    <xdr:clientData/>
  </xdr:twoCellAnchor>
  <xdr:twoCellAnchor editAs="oneCell">
    <xdr:from>
      <xdr:col>6</xdr:col>
      <xdr:colOff>317500</xdr:colOff>
      <xdr:row>485</xdr:row>
      <xdr:rowOff>74083</xdr:rowOff>
    </xdr:from>
    <xdr:to>
      <xdr:col>10</xdr:col>
      <xdr:colOff>58000</xdr:colOff>
      <xdr:row>498</xdr:row>
      <xdr:rowOff>117082</xdr:rowOff>
    </xdr:to>
    <xdr:pic>
      <xdr:nvPicPr>
        <xdr:cNvPr id="38" name="Imagen 37">
          <a:extLst>
            <a:ext uri="{FF2B5EF4-FFF2-40B4-BE49-F238E27FC236}">
              <a16:creationId xmlns:a16="http://schemas.microsoft.com/office/drawing/2014/main" id="{EC3C47D2-B468-446B-A3AF-743DA7BAE747}"/>
            </a:ext>
          </a:extLst>
        </xdr:cNvPr>
        <xdr:cNvPicPr>
          <a:picLocks noChangeAspect="1"/>
        </xdr:cNvPicPr>
      </xdr:nvPicPr>
      <xdr:blipFill>
        <a:blip xmlns:r="http://schemas.openxmlformats.org/officeDocument/2006/relationships" r:embed="rId36"/>
        <a:stretch>
          <a:fillRect/>
        </a:stretch>
      </xdr:blipFill>
      <xdr:spPr>
        <a:xfrm>
          <a:off x="4919980" y="60744523"/>
          <a:ext cx="3489540" cy="2420439"/>
        </a:xfrm>
        <a:prstGeom prst="rect">
          <a:avLst/>
        </a:prstGeom>
      </xdr:spPr>
    </xdr:pic>
    <xdr:clientData/>
  </xdr:twoCellAnchor>
  <xdr:twoCellAnchor editAs="oneCell">
    <xdr:from>
      <xdr:col>0</xdr:col>
      <xdr:colOff>296333</xdr:colOff>
      <xdr:row>501</xdr:row>
      <xdr:rowOff>95250</xdr:rowOff>
    </xdr:from>
    <xdr:to>
      <xdr:col>4</xdr:col>
      <xdr:colOff>605745</xdr:colOff>
      <xdr:row>514</xdr:row>
      <xdr:rowOff>132448</xdr:rowOff>
    </xdr:to>
    <xdr:pic>
      <xdr:nvPicPr>
        <xdr:cNvPr id="39" name="Imagen 38">
          <a:extLst>
            <a:ext uri="{FF2B5EF4-FFF2-40B4-BE49-F238E27FC236}">
              <a16:creationId xmlns:a16="http://schemas.microsoft.com/office/drawing/2014/main" id="{E2CC2BA6-D3AE-4964-8087-B0481C126BB5}"/>
            </a:ext>
          </a:extLst>
        </xdr:cNvPr>
        <xdr:cNvPicPr>
          <a:picLocks noChangeAspect="1"/>
        </xdr:cNvPicPr>
      </xdr:nvPicPr>
      <xdr:blipFill>
        <a:blip xmlns:r="http://schemas.openxmlformats.org/officeDocument/2006/relationships" r:embed="rId37"/>
        <a:stretch>
          <a:fillRect/>
        </a:stretch>
      </xdr:blipFill>
      <xdr:spPr>
        <a:xfrm>
          <a:off x="296333" y="63707010"/>
          <a:ext cx="3479332" cy="2414638"/>
        </a:xfrm>
        <a:prstGeom prst="rect">
          <a:avLst/>
        </a:prstGeom>
      </xdr:spPr>
    </xdr:pic>
    <xdr:clientData/>
  </xdr:twoCellAnchor>
  <xdr:twoCellAnchor editAs="oneCell">
    <xdr:from>
      <xdr:col>6</xdr:col>
      <xdr:colOff>275167</xdr:colOff>
      <xdr:row>501</xdr:row>
      <xdr:rowOff>63500</xdr:rowOff>
    </xdr:from>
    <xdr:to>
      <xdr:col>10</xdr:col>
      <xdr:colOff>13129</xdr:colOff>
      <xdr:row>514</xdr:row>
      <xdr:rowOff>98979</xdr:rowOff>
    </xdr:to>
    <xdr:pic>
      <xdr:nvPicPr>
        <xdr:cNvPr id="40" name="Imagen 39">
          <a:extLst>
            <a:ext uri="{FF2B5EF4-FFF2-40B4-BE49-F238E27FC236}">
              <a16:creationId xmlns:a16="http://schemas.microsoft.com/office/drawing/2014/main" id="{730F2509-7519-4E7B-90C9-4581B38A9212}"/>
            </a:ext>
          </a:extLst>
        </xdr:cNvPr>
        <xdr:cNvPicPr>
          <a:picLocks noChangeAspect="1"/>
        </xdr:cNvPicPr>
      </xdr:nvPicPr>
      <xdr:blipFill>
        <a:blip xmlns:r="http://schemas.openxmlformats.org/officeDocument/2006/relationships" r:embed="rId38"/>
        <a:stretch>
          <a:fillRect/>
        </a:stretch>
      </xdr:blipFill>
      <xdr:spPr>
        <a:xfrm>
          <a:off x="4877647" y="63675260"/>
          <a:ext cx="3487002" cy="2412919"/>
        </a:xfrm>
        <a:prstGeom prst="rect">
          <a:avLst/>
        </a:prstGeom>
      </xdr:spPr>
    </xdr:pic>
    <xdr:clientData/>
  </xdr:twoCellAnchor>
  <xdr:oneCellAnchor>
    <xdr:from>
      <xdr:col>0</xdr:col>
      <xdr:colOff>317500</xdr:colOff>
      <xdr:row>517</xdr:row>
      <xdr:rowOff>63500</xdr:rowOff>
    </xdr:from>
    <xdr:ext cx="3349792" cy="2514600"/>
    <xdr:pic>
      <xdr:nvPicPr>
        <xdr:cNvPr id="41" name="Imagen 40">
          <a:extLst>
            <a:ext uri="{FF2B5EF4-FFF2-40B4-BE49-F238E27FC236}">
              <a16:creationId xmlns:a16="http://schemas.microsoft.com/office/drawing/2014/main" id="{483BF6CF-1322-4972-BD9F-D585A00E9F29}"/>
            </a:ext>
          </a:extLst>
        </xdr:cNvPr>
        <xdr:cNvPicPr>
          <a:picLocks noChangeAspect="1"/>
        </xdr:cNvPicPr>
      </xdr:nvPicPr>
      <xdr:blipFill>
        <a:blip xmlns:r="http://schemas.openxmlformats.org/officeDocument/2006/relationships" r:embed="rId39"/>
        <a:stretch>
          <a:fillRect/>
        </a:stretch>
      </xdr:blipFill>
      <xdr:spPr>
        <a:xfrm>
          <a:off x="317500" y="66616580"/>
          <a:ext cx="3349792" cy="2514600"/>
        </a:xfrm>
        <a:prstGeom prst="rect">
          <a:avLst/>
        </a:prstGeom>
      </xdr:spPr>
    </xdr:pic>
    <xdr:clientData/>
  </xdr:oneCellAnchor>
  <xdr:oneCellAnchor>
    <xdr:from>
      <xdr:col>6</xdr:col>
      <xdr:colOff>254000</xdr:colOff>
      <xdr:row>517</xdr:row>
      <xdr:rowOff>63500</xdr:rowOff>
    </xdr:from>
    <xdr:ext cx="3367636" cy="2520000"/>
    <xdr:pic>
      <xdr:nvPicPr>
        <xdr:cNvPr id="42" name="Imagen 41">
          <a:extLst>
            <a:ext uri="{FF2B5EF4-FFF2-40B4-BE49-F238E27FC236}">
              <a16:creationId xmlns:a16="http://schemas.microsoft.com/office/drawing/2014/main" id="{7B36A1E1-5F3B-4118-A2B3-6E7AE4FD3D27}"/>
            </a:ext>
          </a:extLst>
        </xdr:cNvPr>
        <xdr:cNvPicPr>
          <a:picLocks noChangeAspect="1"/>
        </xdr:cNvPicPr>
      </xdr:nvPicPr>
      <xdr:blipFill>
        <a:blip xmlns:r="http://schemas.openxmlformats.org/officeDocument/2006/relationships" r:embed="rId40"/>
        <a:stretch>
          <a:fillRect/>
        </a:stretch>
      </xdr:blipFill>
      <xdr:spPr>
        <a:xfrm>
          <a:off x="4856480" y="66616580"/>
          <a:ext cx="3367636" cy="2520000"/>
        </a:xfrm>
        <a:prstGeom prst="rect">
          <a:avLst/>
        </a:prstGeom>
      </xdr:spPr>
    </xdr:pic>
    <xdr:clientData/>
  </xdr:oneCellAnchor>
  <xdr:twoCellAnchor editAs="oneCell">
    <xdr:from>
      <xdr:col>0</xdr:col>
      <xdr:colOff>338666</xdr:colOff>
      <xdr:row>533</xdr:row>
      <xdr:rowOff>95250</xdr:rowOff>
    </xdr:from>
    <xdr:to>
      <xdr:col>4</xdr:col>
      <xdr:colOff>640458</xdr:colOff>
      <xdr:row>546</xdr:row>
      <xdr:rowOff>105777</xdr:rowOff>
    </xdr:to>
    <xdr:pic>
      <xdr:nvPicPr>
        <xdr:cNvPr id="43" name="Imagen 42">
          <a:extLst>
            <a:ext uri="{FF2B5EF4-FFF2-40B4-BE49-F238E27FC236}">
              <a16:creationId xmlns:a16="http://schemas.microsoft.com/office/drawing/2014/main" id="{9D825648-8F6E-4BCC-8271-B3E73814AE73}"/>
            </a:ext>
          </a:extLst>
        </xdr:cNvPr>
        <xdr:cNvPicPr>
          <a:picLocks noChangeAspect="1"/>
        </xdr:cNvPicPr>
      </xdr:nvPicPr>
      <xdr:blipFill>
        <a:blip xmlns:r="http://schemas.openxmlformats.org/officeDocument/2006/relationships" r:embed="rId41"/>
        <a:stretch>
          <a:fillRect/>
        </a:stretch>
      </xdr:blipFill>
      <xdr:spPr>
        <a:xfrm>
          <a:off x="338666" y="69589650"/>
          <a:ext cx="3471712" cy="2387967"/>
        </a:xfrm>
        <a:prstGeom prst="rect">
          <a:avLst/>
        </a:prstGeom>
      </xdr:spPr>
    </xdr:pic>
    <xdr:clientData/>
  </xdr:twoCellAnchor>
  <xdr:twoCellAnchor editAs="oneCell">
    <xdr:from>
      <xdr:col>6</xdr:col>
      <xdr:colOff>275167</xdr:colOff>
      <xdr:row>533</xdr:row>
      <xdr:rowOff>95250</xdr:rowOff>
    </xdr:from>
    <xdr:to>
      <xdr:col>10</xdr:col>
      <xdr:colOff>15667</xdr:colOff>
      <xdr:row>546</xdr:row>
      <xdr:rowOff>113684</xdr:rowOff>
    </xdr:to>
    <xdr:pic>
      <xdr:nvPicPr>
        <xdr:cNvPr id="44" name="Imagen 43">
          <a:extLst>
            <a:ext uri="{FF2B5EF4-FFF2-40B4-BE49-F238E27FC236}">
              <a16:creationId xmlns:a16="http://schemas.microsoft.com/office/drawing/2014/main" id="{54E757DB-09C8-4F04-B17D-28D7CAC8418C}"/>
            </a:ext>
          </a:extLst>
        </xdr:cNvPr>
        <xdr:cNvPicPr>
          <a:picLocks noChangeAspect="1"/>
        </xdr:cNvPicPr>
      </xdr:nvPicPr>
      <xdr:blipFill>
        <a:blip xmlns:r="http://schemas.openxmlformats.org/officeDocument/2006/relationships" r:embed="rId42"/>
        <a:stretch>
          <a:fillRect/>
        </a:stretch>
      </xdr:blipFill>
      <xdr:spPr>
        <a:xfrm>
          <a:off x="4877647" y="69589650"/>
          <a:ext cx="3489540" cy="2395874"/>
        </a:xfrm>
        <a:prstGeom prst="rect">
          <a:avLst/>
        </a:prstGeom>
      </xdr:spPr>
    </xdr:pic>
    <xdr:clientData/>
  </xdr:twoCellAnchor>
  <xdr:twoCellAnchor editAs="oneCell">
    <xdr:from>
      <xdr:col>0</xdr:col>
      <xdr:colOff>296333</xdr:colOff>
      <xdr:row>309</xdr:row>
      <xdr:rowOff>84667</xdr:rowOff>
    </xdr:from>
    <xdr:to>
      <xdr:col>4</xdr:col>
      <xdr:colOff>602403</xdr:colOff>
      <xdr:row>322</xdr:row>
      <xdr:rowOff>114512</xdr:rowOff>
    </xdr:to>
    <xdr:pic>
      <xdr:nvPicPr>
        <xdr:cNvPr id="45" name="Imagen 44">
          <a:extLst>
            <a:ext uri="{FF2B5EF4-FFF2-40B4-BE49-F238E27FC236}">
              <a16:creationId xmlns:a16="http://schemas.microsoft.com/office/drawing/2014/main" id="{F981D6D3-4488-4B4A-84B2-120B8F452D4D}"/>
            </a:ext>
          </a:extLst>
        </xdr:cNvPr>
        <xdr:cNvPicPr>
          <a:picLocks noChangeAspect="1"/>
        </xdr:cNvPicPr>
      </xdr:nvPicPr>
      <xdr:blipFill>
        <a:blip xmlns:r="http://schemas.openxmlformats.org/officeDocument/2006/relationships" r:embed="rId43"/>
        <a:stretch>
          <a:fillRect/>
        </a:stretch>
      </xdr:blipFill>
      <xdr:spPr>
        <a:xfrm>
          <a:off x="296333" y="34062247"/>
          <a:ext cx="3475990" cy="2407285"/>
        </a:xfrm>
        <a:prstGeom prst="rect">
          <a:avLst/>
        </a:prstGeom>
      </xdr:spPr>
    </xdr:pic>
    <xdr:clientData/>
  </xdr:twoCellAnchor>
  <xdr:twoCellAnchor editAs="oneCell">
    <xdr:from>
      <xdr:col>6</xdr:col>
      <xdr:colOff>359833</xdr:colOff>
      <xdr:row>309</xdr:row>
      <xdr:rowOff>84666</xdr:rowOff>
    </xdr:from>
    <xdr:to>
      <xdr:col>10</xdr:col>
      <xdr:colOff>93133</xdr:colOff>
      <xdr:row>322</xdr:row>
      <xdr:rowOff>106891</xdr:rowOff>
    </xdr:to>
    <xdr:pic>
      <xdr:nvPicPr>
        <xdr:cNvPr id="46" name="Imagen 45">
          <a:extLst>
            <a:ext uri="{FF2B5EF4-FFF2-40B4-BE49-F238E27FC236}">
              <a16:creationId xmlns:a16="http://schemas.microsoft.com/office/drawing/2014/main" id="{1B3D5BD4-B626-4DE4-ACEF-92DE9D6F0227}"/>
            </a:ext>
          </a:extLst>
        </xdr:cNvPr>
        <xdr:cNvPicPr>
          <a:picLocks noChangeAspect="1"/>
        </xdr:cNvPicPr>
      </xdr:nvPicPr>
      <xdr:blipFill>
        <a:blip xmlns:r="http://schemas.openxmlformats.org/officeDocument/2006/relationships" r:embed="rId44"/>
        <a:stretch>
          <a:fillRect/>
        </a:stretch>
      </xdr:blipFill>
      <xdr:spPr>
        <a:xfrm>
          <a:off x="4962313" y="34062246"/>
          <a:ext cx="3482340" cy="2399665"/>
        </a:xfrm>
        <a:prstGeom prst="rect">
          <a:avLst/>
        </a:prstGeom>
      </xdr:spPr>
    </xdr:pic>
    <xdr:clientData/>
  </xdr:twoCellAnchor>
  <xdr:twoCellAnchor editAs="oneCell">
    <xdr:from>
      <xdr:col>0</xdr:col>
      <xdr:colOff>285750</xdr:colOff>
      <xdr:row>325</xdr:row>
      <xdr:rowOff>74084</xdr:rowOff>
    </xdr:from>
    <xdr:to>
      <xdr:col>4</xdr:col>
      <xdr:colOff>584200</xdr:colOff>
      <xdr:row>338</xdr:row>
      <xdr:rowOff>109009</xdr:rowOff>
    </xdr:to>
    <xdr:pic>
      <xdr:nvPicPr>
        <xdr:cNvPr id="47" name="Imagen 46">
          <a:extLst>
            <a:ext uri="{FF2B5EF4-FFF2-40B4-BE49-F238E27FC236}">
              <a16:creationId xmlns:a16="http://schemas.microsoft.com/office/drawing/2014/main" id="{A7C50466-135E-4B20-B1C0-763647E13371}"/>
            </a:ext>
          </a:extLst>
        </xdr:cNvPr>
        <xdr:cNvPicPr>
          <a:picLocks noChangeAspect="1"/>
        </xdr:cNvPicPr>
      </xdr:nvPicPr>
      <xdr:blipFill>
        <a:blip xmlns:r="http://schemas.openxmlformats.org/officeDocument/2006/relationships" r:embed="rId45"/>
        <a:stretch>
          <a:fillRect/>
        </a:stretch>
      </xdr:blipFill>
      <xdr:spPr>
        <a:xfrm>
          <a:off x="285750" y="36992984"/>
          <a:ext cx="3468370" cy="2412365"/>
        </a:xfrm>
        <a:prstGeom prst="rect">
          <a:avLst/>
        </a:prstGeom>
      </xdr:spPr>
    </xdr:pic>
    <xdr:clientData/>
  </xdr:twoCellAnchor>
  <xdr:twoCellAnchor editAs="oneCell">
    <xdr:from>
      <xdr:col>6</xdr:col>
      <xdr:colOff>370417</xdr:colOff>
      <xdr:row>325</xdr:row>
      <xdr:rowOff>74083</xdr:rowOff>
    </xdr:from>
    <xdr:to>
      <xdr:col>10</xdr:col>
      <xdr:colOff>111337</xdr:colOff>
      <xdr:row>338</xdr:row>
      <xdr:rowOff>116628</xdr:rowOff>
    </xdr:to>
    <xdr:pic>
      <xdr:nvPicPr>
        <xdr:cNvPr id="48" name="Imagen 47">
          <a:extLst>
            <a:ext uri="{FF2B5EF4-FFF2-40B4-BE49-F238E27FC236}">
              <a16:creationId xmlns:a16="http://schemas.microsoft.com/office/drawing/2014/main" id="{010A367F-7830-4FCD-8C75-06E900CB9287}"/>
            </a:ext>
          </a:extLst>
        </xdr:cNvPr>
        <xdr:cNvPicPr>
          <a:picLocks noChangeAspect="1"/>
        </xdr:cNvPicPr>
      </xdr:nvPicPr>
      <xdr:blipFill>
        <a:blip xmlns:r="http://schemas.openxmlformats.org/officeDocument/2006/relationships" r:embed="rId46"/>
        <a:stretch>
          <a:fillRect/>
        </a:stretch>
      </xdr:blipFill>
      <xdr:spPr>
        <a:xfrm>
          <a:off x="4972897" y="36992983"/>
          <a:ext cx="3489960" cy="2419985"/>
        </a:xfrm>
        <a:prstGeom prst="rect">
          <a:avLst/>
        </a:prstGeom>
      </xdr:spPr>
    </xdr:pic>
    <xdr:clientData/>
  </xdr:twoCellAnchor>
  <xdr:twoCellAnchor editAs="oneCell">
    <xdr:from>
      <xdr:col>0</xdr:col>
      <xdr:colOff>254000</xdr:colOff>
      <xdr:row>341</xdr:row>
      <xdr:rowOff>95250</xdr:rowOff>
    </xdr:from>
    <xdr:to>
      <xdr:col>4</xdr:col>
      <xdr:colOff>560070</xdr:colOff>
      <xdr:row>354</xdr:row>
      <xdr:rowOff>137795</xdr:rowOff>
    </xdr:to>
    <xdr:pic>
      <xdr:nvPicPr>
        <xdr:cNvPr id="49" name="Imagen 48">
          <a:extLst>
            <a:ext uri="{FF2B5EF4-FFF2-40B4-BE49-F238E27FC236}">
              <a16:creationId xmlns:a16="http://schemas.microsoft.com/office/drawing/2014/main" id="{F08F7235-9892-4DE8-8603-BDD00F026984}"/>
            </a:ext>
          </a:extLst>
        </xdr:cNvPr>
        <xdr:cNvPicPr>
          <a:picLocks noChangeAspect="1"/>
        </xdr:cNvPicPr>
      </xdr:nvPicPr>
      <xdr:blipFill>
        <a:blip xmlns:r="http://schemas.openxmlformats.org/officeDocument/2006/relationships" r:embed="rId47"/>
        <a:stretch>
          <a:fillRect/>
        </a:stretch>
      </xdr:blipFill>
      <xdr:spPr>
        <a:xfrm>
          <a:off x="254000" y="39955470"/>
          <a:ext cx="3475990" cy="2419985"/>
        </a:xfrm>
        <a:prstGeom prst="rect">
          <a:avLst/>
        </a:prstGeom>
      </xdr:spPr>
    </xdr:pic>
    <xdr:clientData/>
  </xdr:twoCellAnchor>
  <xdr:twoCellAnchor editAs="oneCell">
    <xdr:from>
      <xdr:col>6</xdr:col>
      <xdr:colOff>349250</xdr:colOff>
      <xdr:row>341</xdr:row>
      <xdr:rowOff>74084</xdr:rowOff>
    </xdr:from>
    <xdr:to>
      <xdr:col>10</xdr:col>
      <xdr:colOff>82550</xdr:colOff>
      <xdr:row>354</xdr:row>
      <xdr:rowOff>109009</xdr:rowOff>
    </xdr:to>
    <xdr:pic>
      <xdr:nvPicPr>
        <xdr:cNvPr id="50" name="Imagen 49">
          <a:extLst>
            <a:ext uri="{FF2B5EF4-FFF2-40B4-BE49-F238E27FC236}">
              <a16:creationId xmlns:a16="http://schemas.microsoft.com/office/drawing/2014/main" id="{C07DDC05-C845-4D98-94FB-501140C8EEE9}"/>
            </a:ext>
          </a:extLst>
        </xdr:cNvPr>
        <xdr:cNvPicPr>
          <a:picLocks noChangeAspect="1"/>
        </xdr:cNvPicPr>
      </xdr:nvPicPr>
      <xdr:blipFill>
        <a:blip xmlns:r="http://schemas.openxmlformats.org/officeDocument/2006/relationships" r:embed="rId48"/>
        <a:stretch>
          <a:fillRect/>
        </a:stretch>
      </xdr:blipFill>
      <xdr:spPr>
        <a:xfrm>
          <a:off x="4951730" y="39934304"/>
          <a:ext cx="3482340" cy="2412365"/>
        </a:xfrm>
        <a:prstGeom prst="rect">
          <a:avLst/>
        </a:prstGeom>
      </xdr:spPr>
    </xdr:pic>
    <xdr:clientData/>
  </xdr:twoCellAnchor>
  <xdr:twoCellAnchor editAs="oneCell">
    <xdr:from>
      <xdr:col>0</xdr:col>
      <xdr:colOff>254000</xdr:colOff>
      <xdr:row>357</xdr:row>
      <xdr:rowOff>95250</xdr:rowOff>
    </xdr:from>
    <xdr:to>
      <xdr:col>4</xdr:col>
      <xdr:colOff>560070</xdr:colOff>
      <xdr:row>370</xdr:row>
      <xdr:rowOff>140970</xdr:rowOff>
    </xdr:to>
    <xdr:pic>
      <xdr:nvPicPr>
        <xdr:cNvPr id="51" name="Imagen 50">
          <a:extLst>
            <a:ext uri="{FF2B5EF4-FFF2-40B4-BE49-F238E27FC236}">
              <a16:creationId xmlns:a16="http://schemas.microsoft.com/office/drawing/2014/main" id="{B736C296-95DF-467D-A5C2-1F823294AAAE}"/>
            </a:ext>
          </a:extLst>
        </xdr:cNvPr>
        <xdr:cNvPicPr>
          <a:picLocks noChangeAspect="1"/>
        </xdr:cNvPicPr>
      </xdr:nvPicPr>
      <xdr:blipFill>
        <a:blip xmlns:r="http://schemas.openxmlformats.org/officeDocument/2006/relationships" r:embed="rId49"/>
        <a:stretch>
          <a:fillRect/>
        </a:stretch>
      </xdr:blipFill>
      <xdr:spPr>
        <a:xfrm>
          <a:off x="254000" y="42896790"/>
          <a:ext cx="3475990" cy="2423160"/>
        </a:xfrm>
        <a:prstGeom prst="rect">
          <a:avLst/>
        </a:prstGeom>
      </xdr:spPr>
    </xdr:pic>
    <xdr:clientData/>
  </xdr:twoCellAnchor>
  <xdr:twoCellAnchor editAs="oneCell">
    <xdr:from>
      <xdr:col>6</xdr:col>
      <xdr:colOff>370417</xdr:colOff>
      <xdr:row>357</xdr:row>
      <xdr:rowOff>84667</xdr:rowOff>
    </xdr:from>
    <xdr:to>
      <xdr:col>10</xdr:col>
      <xdr:colOff>111337</xdr:colOff>
      <xdr:row>370</xdr:row>
      <xdr:rowOff>130387</xdr:rowOff>
    </xdr:to>
    <xdr:pic>
      <xdr:nvPicPr>
        <xdr:cNvPr id="52" name="Imagen 51">
          <a:extLst>
            <a:ext uri="{FF2B5EF4-FFF2-40B4-BE49-F238E27FC236}">
              <a16:creationId xmlns:a16="http://schemas.microsoft.com/office/drawing/2014/main" id="{52FDCC24-5F36-4EB7-9456-4C368F05A892}"/>
            </a:ext>
          </a:extLst>
        </xdr:cNvPr>
        <xdr:cNvPicPr>
          <a:picLocks noChangeAspect="1"/>
        </xdr:cNvPicPr>
      </xdr:nvPicPr>
      <xdr:blipFill>
        <a:blip xmlns:r="http://schemas.openxmlformats.org/officeDocument/2006/relationships" r:embed="rId50"/>
        <a:stretch>
          <a:fillRect/>
        </a:stretch>
      </xdr:blipFill>
      <xdr:spPr>
        <a:xfrm>
          <a:off x="4972897" y="42886207"/>
          <a:ext cx="3489960" cy="2423160"/>
        </a:xfrm>
        <a:prstGeom prst="rect">
          <a:avLst/>
        </a:prstGeom>
      </xdr:spPr>
    </xdr:pic>
    <xdr:clientData/>
  </xdr:twoCellAnchor>
  <xdr:twoCellAnchor editAs="oneCell">
    <xdr:from>
      <xdr:col>0</xdr:col>
      <xdr:colOff>381000</xdr:colOff>
      <xdr:row>405</xdr:row>
      <xdr:rowOff>74084</xdr:rowOff>
    </xdr:from>
    <xdr:to>
      <xdr:col>4</xdr:col>
      <xdr:colOff>687070</xdr:colOff>
      <xdr:row>418</xdr:row>
      <xdr:rowOff>119804</xdr:rowOff>
    </xdr:to>
    <xdr:pic>
      <xdr:nvPicPr>
        <xdr:cNvPr id="53" name="Imagen 52">
          <a:extLst>
            <a:ext uri="{FF2B5EF4-FFF2-40B4-BE49-F238E27FC236}">
              <a16:creationId xmlns:a16="http://schemas.microsoft.com/office/drawing/2014/main" id="{BB1A8497-3CBA-49F1-BACD-D6D08E4CEF2E}"/>
            </a:ext>
          </a:extLst>
        </xdr:cNvPr>
        <xdr:cNvPicPr>
          <a:picLocks noChangeAspect="1"/>
        </xdr:cNvPicPr>
      </xdr:nvPicPr>
      <xdr:blipFill>
        <a:blip xmlns:r="http://schemas.openxmlformats.org/officeDocument/2006/relationships" r:embed="rId51"/>
        <a:stretch>
          <a:fillRect/>
        </a:stretch>
      </xdr:blipFill>
      <xdr:spPr>
        <a:xfrm>
          <a:off x="381000" y="48849704"/>
          <a:ext cx="3475990" cy="2423160"/>
        </a:xfrm>
        <a:prstGeom prst="rect">
          <a:avLst/>
        </a:prstGeom>
      </xdr:spPr>
    </xdr:pic>
    <xdr:clientData/>
  </xdr:twoCellAnchor>
  <xdr:twoCellAnchor editAs="oneCell">
    <xdr:from>
      <xdr:col>6</xdr:col>
      <xdr:colOff>433917</xdr:colOff>
      <xdr:row>405</xdr:row>
      <xdr:rowOff>84666</xdr:rowOff>
    </xdr:from>
    <xdr:to>
      <xdr:col>10</xdr:col>
      <xdr:colOff>174837</xdr:colOff>
      <xdr:row>418</xdr:row>
      <xdr:rowOff>130386</xdr:rowOff>
    </xdr:to>
    <xdr:pic>
      <xdr:nvPicPr>
        <xdr:cNvPr id="54" name="Imagen 53">
          <a:extLst>
            <a:ext uri="{FF2B5EF4-FFF2-40B4-BE49-F238E27FC236}">
              <a16:creationId xmlns:a16="http://schemas.microsoft.com/office/drawing/2014/main" id="{F7A620EE-DB50-4F77-8A54-498BE52E86C5}"/>
            </a:ext>
          </a:extLst>
        </xdr:cNvPr>
        <xdr:cNvPicPr>
          <a:picLocks noChangeAspect="1"/>
        </xdr:cNvPicPr>
      </xdr:nvPicPr>
      <xdr:blipFill>
        <a:blip xmlns:r="http://schemas.openxmlformats.org/officeDocument/2006/relationships" r:embed="rId52"/>
        <a:stretch>
          <a:fillRect/>
        </a:stretch>
      </xdr:blipFill>
      <xdr:spPr>
        <a:xfrm>
          <a:off x="5036397" y="48860286"/>
          <a:ext cx="348996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1FB5FC7D-523C-480B-A2BB-9C8DDF19517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ED5D590-E4CE-4E1C-AC55-C0873FB0DDA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469900</xdr:colOff>
      <xdr:row>5</xdr:row>
      <xdr:rowOff>38100</xdr:rowOff>
    </xdr:from>
    <xdr:to>
      <xdr:col>5</xdr:col>
      <xdr:colOff>565150</xdr:colOff>
      <xdr:row>18</xdr:row>
      <xdr:rowOff>142875</xdr:rowOff>
    </xdr:to>
    <xdr:pic>
      <xdr:nvPicPr>
        <xdr:cNvPr id="4" name="Imagen 3">
          <a:extLst>
            <a:ext uri="{FF2B5EF4-FFF2-40B4-BE49-F238E27FC236}">
              <a16:creationId xmlns:a16="http://schemas.microsoft.com/office/drawing/2014/main" id="{C1F0878E-4AFB-402C-AF4B-7901EC2B497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1041400" y="1463040"/>
          <a:ext cx="2000250" cy="2497455"/>
        </a:xfrm>
        <a:prstGeom prst="rect">
          <a:avLst/>
        </a:prstGeom>
      </xdr:spPr>
    </xdr:pic>
    <xdr:clientData/>
  </xdr:twoCellAnchor>
  <xdr:twoCellAnchor editAs="oneCell">
    <xdr:from>
      <xdr:col>1</xdr:col>
      <xdr:colOff>28575</xdr:colOff>
      <xdr:row>21</xdr:row>
      <xdr:rowOff>47625</xdr:rowOff>
    </xdr:from>
    <xdr:to>
      <xdr:col>6</xdr:col>
      <xdr:colOff>533400</xdr:colOff>
      <xdr:row>34</xdr:row>
      <xdr:rowOff>161925</xdr:rowOff>
    </xdr:to>
    <xdr:pic>
      <xdr:nvPicPr>
        <xdr:cNvPr id="5" name="Imagen 4">
          <a:extLst>
            <a:ext uri="{FF2B5EF4-FFF2-40B4-BE49-F238E27FC236}">
              <a16:creationId xmlns:a16="http://schemas.microsoft.com/office/drawing/2014/main" id="{241DE923-A451-4874-AD6C-DA2C7703613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280035" y="4474845"/>
          <a:ext cx="3552825" cy="2506980"/>
        </a:xfrm>
        <a:prstGeom prst="rect">
          <a:avLst/>
        </a:prstGeom>
      </xdr:spPr>
    </xdr:pic>
    <xdr:clientData/>
  </xdr:twoCellAnchor>
  <xdr:twoCellAnchor editAs="oneCell">
    <xdr:from>
      <xdr:col>7</xdr:col>
      <xdr:colOff>28575</xdr:colOff>
      <xdr:row>21</xdr:row>
      <xdr:rowOff>56271</xdr:rowOff>
    </xdr:from>
    <xdr:to>
      <xdr:col>11</xdr:col>
      <xdr:colOff>514350</xdr:colOff>
      <xdr:row>34</xdr:row>
      <xdr:rowOff>149139</xdr:rowOff>
    </xdr:to>
    <xdr:pic>
      <xdr:nvPicPr>
        <xdr:cNvPr id="6" name="Imagen 5">
          <a:extLst>
            <a:ext uri="{FF2B5EF4-FFF2-40B4-BE49-F238E27FC236}">
              <a16:creationId xmlns:a16="http://schemas.microsoft.com/office/drawing/2014/main" id="{7C6F56A4-2762-476E-ABFE-07D4F7AD7F1D}"/>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3907155" y="4483491"/>
          <a:ext cx="3526155" cy="2485548"/>
        </a:xfrm>
        <a:prstGeom prst="rect">
          <a:avLst/>
        </a:prstGeom>
      </xdr:spPr>
    </xdr:pic>
    <xdr:clientData/>
  </xdr:twoCellAnchor>
  <xdr:twoCellAnchor editAs="oneCell">
    <xdr:from>
      <xdr:col>2</xdr:col>
      <xdr:colOff>466725</xdr:colOff>
      <xdr:row>69</xdr:row>
      <xdr:rowOff>28575</xdr:rowOff>
    </xdr:from>
    <xdr:to>
      <xdr:col>5</xdr:col>
      <xdr:colOff>590550</xdr:colOff>
      <xdr:row>82</xdr:row>
      <xdr:rowOff>180975</xdr:rowOff>
    </xdr:to>
    <xdr:pic>
      <xdr:nvPicPr>
        <xdr:cNvPr id="7" name="Imagen 6">
          <a:extLst>
            <a:ext uri="{FF2B5EF4-FFF2-40B4-BE49-F238E27FC236}">
              <a16:creationId xmlns:a16="http://schemas.microsoft.com/office/drawing/2014/main" id="{26A5F657-66B2-4C1C-8CCF-1A61F476173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038225" y="13355955"/>
          <a:ext cx="2028825" cy="2529840"/>
        </a:xfrm>
        <a:prstGeom prst="rect">
          <a:avLst/>
        </a:prstGeom>
      </xdr:spPr>
    </xdr:pic>
    <xdr:clientData/>
  </xdr:twoCellAnchor>
  <xdr:twoCellAnchor editAs="oneCell">
    <xdr:from>
      <xdr:col>7</xdr:col>
      <xdr:colOff>47625</xdr:colOff>
      <xdr:row>69</xdr:row>
      <xdr:rowOff>38100</xdr:rowOff>
    </xdr:from>
    <xdr:to>
      <xdr:col>12</xdr:col>
      <xdr:colOff>28575</xdr:colOff>
      <xdr:row>82</xdr:row>
      <xdr:rowOff>161925</xdr:rowOff>
    </xdr:to>
    <xdr:pic>
      <xdr:nvPicPr>
        <xdr:cNvPr id="8" name="Imagen 7">
          <a:extLst>
            <a:ext uri="{FF2B5EF4-FFF2-40B4-BE49-F238E27FC236}">
              <a16:creationId xmlns:a16="http://schemas.microsoft.com/office/drawing/2014/main" id="{025B3775-46B3-4E33-8861-01DCBF4908C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926205" y="13365480"/>
          <a:ext cx="3569970" cy="2501265"/>
        </a:xfrm>
        <a:prstGeom prst="rect">
          <a:avLst/>
        </a:prstGeom>
      </xdr:spPr>
    </xdr:pic>
    <xdr:clientData/>
  </xdr:twoCellAnchor>
  <xdr:twoCellAnchor editAs="oneCell">
    <xdr:from>
      <xdr:col>1</xdr:col>
      <xdr:colOff>28575</xdr:colOff>
      <xdr:row>53</xdr:row>
      <xdr:rowOff>38100</xdr:rowOff>
    </xdr:from>
    <xdr:to>
      <xdr:col>6</xdr:col>
      <xdr:colOff>536600</xdr:colOff>
      <xdr:row>66</xdr:row>
      <xdr:rowOff>164325</xdr:rowOff>
    </xdr:to>
    <xdr:pic>
      <xdr:nvPicPr>
        <xdr:cNvPr id="9" name="Imagen 8">
          <a:extLst>
            <a:ext uri="{FF2B5EF4-FFF2-40B4-BE49-F238E27FC236}">
              <a16:creationId xmlns:a16="http://schemas.microsoft.com/office/drawing/2014/main" id="{64180613-3954-4B35-89A2-602D8B792AE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80035" y="10416540"/>
          <a:ext cx="3556025" cy="2503665"/>
        </a:xfrm>
        <a:prstGeom prst="rect">
          <a:avLst/>
        </a:prstGeom>
      </xdr:spPr>
    </xdr:pic>
    <xdr:clientData/>
  </xdr:twoCellAnchor>
  <xdr:twoCellAnchor editAs="oneCell">
    <xdr:from>
      <xdr:col>8</xdr:col>
      <xdr:colOff>304800</xdr:colOff>
      <xdr:row>53</xdr:row>
      <xdr:rowOff>38100</xdr:rowOff>
    </xdr:from>
    <xdr:to>
      <xdr:col>10</xdr:col>
      <xdr:colOff>304800</xdr:colOff>
      <xdr:row>66</xdr:row>
      <xdr:rowOff>177800</xdr:rowOff>
    </xdr:to>
    <xdr:pic>
      <xdr:nvPicPr>
        <xdr:cNvPr id="10" name="Imagen 9">
          <a:extLst>
            <a:ext uri="{FF2B5EF4-FFF2-40B4-BE49-F238E27FC236}">
              <a16:creationId xmlns:a16="http://schemas.microsoft.com/office/drawing/2014/main" id="{FA408284-4158-42A4-8232-98AEA5015A6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770120" y="10416540"/>
          <a:ext cx="2019300" cy="2517140"/>
        </a:xfrm>
        <a:prstGeom prst="rect">
          <a:avLst/>
        </a:prstGeom>
      </xdr:spPr>
    </xdr:pic>
    <xdr:clientData/>
  </xdr:twoCellAnchor>
  <xdr:twoCellAnchor editAs="oneCell">
    <xdr:from>
      <xdr:col>7</xdr:col>
      <xdr:colOff>28575</xdr:colOff>
      <xdr:row>37</xdr:row>
      <xdr:rowOff>57150</xdr:rowOff>
    </xdr:from>
    <xdr:to>
      <xdr:col>11</xdr:col>
      <xdr:colOff>492125</xdr:colOff>
      <xdr:row>50</xdr:row>
      <xdr:rowOff>142875</xdr:rowOff>
    </xdr:to>
    <xdr:pic>
      <xdr:nvPicPr>
        <xdr:cNvPr id="11" name="Imagen 10">
          <a:extLst>
            <a:ext uri="{FF2B5EF4-FFF2-40B4-BE49-F238E27FC236}">
              <a16:creationId xmlns:a16="http://schemas.microsoft.com/office/drawing/2014/main" id="{89F992DA-BF52-4DB9-A6DF-5CCD8579E04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07155" y="7486650"/>
          <a:ext cx="3503930" cy="2463165"/>
        </a:xfrm>
        <a:prstGeom prst="rect">
          <a:avLst/>
        </a:prstGeom>
      </xdr:spPr>
    </xdr:pic>
    <xdr:clientData/>
  </xdr:twoCellAnchor>
  <xdr:twoCellAnchor editAs="oneCell">
    <xdr:from>
      <xdr:col>1</xdr:col>
      <xdr:colOff>47625</xdr:colOff>
      <xdr:row>37</xdr:row>
      <xdr:rowOff>28575</xdr:rowOff>
    </xdr:from>
    <xdr:to>
      <xdr:col>6</xdr:col>
      <xdr:colOff>517550</xdr:colOff>
      <xdr:row>50</xdr:row>
      <xdr:rowOff>126225</xdr:rowOff>
    </xdr:to>
    <xdr:pic>
      <xdr:nvPicPr>
        <xdr:cNvPr id="12" name="Imagen 11">
          <a:extLst>
            <a:ext uri="{FF2B5EF4-FFF2-40B4-BE49-F238E27FC236}">
              <a16:creationId xmlns:a16="http://schemas.microsoft.com/office/drawing/2014/main" id="{BE9D7A45-F661-4B1D-8DDB-C9820340157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99085" y="7458075"/>
          <a:ext cx="3517925" cy="2475090"/>
        </a:xfrm>
        <a:prstGeom prst="rect">
          <a:avLst/>
        </a:prstGeom>
      </xdr:spPr>
    </xdr:pic>
    <xdr:clientData/>
  </xdr:twoCellAnchor>
  <xdr:twoCellAnchor editAs="oneCell">
    <xdr:from>
      <xdr:col>7</xdr:col>
      <xdr:colOff>47625</xdr:colOff>
      <xdr:row>85</xdr:row>
      <xdr:rowOff>66676</xdr:rowOff>
    </xdr:from>
    <xdr:to>
      <xdr:col>11</xdr:col>
      <xdr:colOff>476250</xdr:colOff>
      <xdr:row>98</xdr:row>
      <xdr:rowOff>125910</xdr:rowOff>
    </xdr:to>
    <xdr:pic>
      <xdr:nvPicPr>
        <xdr:cNvPr id="13" name="Imagen 12">
          <a:extLst>
            <a:ext uri="{FF2B5EF4-FFF2-40B4-BE49-F238E27FC236}">
              <a16:creationId xmlns:a16="http://schemas.microsoft.com/office/drawing/2014/main" id="{F612BA52-D8D8-4532-8568-CD856B381FD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926205" y="16335376"/>
          <a:ext cx="3469005" cy="2436674"/>
        </a:xfrm>
        <a:prstGeom prst="rect">
          <a:avLst/>
        </a:prstGeom>
      </xdr:spPr>
    </xdr:pic>
    <xdr:clientData/>
  </xdr:twoCellAnchor>
  <xdr:twoCellAnchor editAs="oneCell">
    <xdr:from>
      <xdr:col>1</xdr:col>
      <xdr:colOff>38100</xdr:colOff>
      <xdr:row>85</xdr:row>
      <xdr:rowOff>38100</xdr:rowOff>
    </xdr:from>
    <xdr:to>
      <xdr:col>6</xdr:col>
      <xdr:colOff>544982</xdr:colOff>
      <xdr:row>98</xdr:row>
      <xdr:rowOff>163158</xdr:rowOff>
    </xdr:to>
    <xdr:pic>
      <xdr:nvPicPr>
        <xdr:cNvPr id="14" name="Imagen 13">
          <a:extLst>
            <a:ext uri="{FF2B5EF4-FFF2-40B4-BE49-F238E27FC236}">
              <a16:creationId xmlns:a16="http://schemas.microsoft.com/office/drawing/2014/main" id="{CBB991E2-A55E-4F0E-8CBA-1E0C42511E4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89560" y="16306800"/>
          <a:ext cx="3554882" cy="2502498"/>
        </a:xfrm>
        <a:prstGeom prst="rect">
          <a:avLst/>
        </a:prstGeom>
      </xdr:spPr>
    </xdr:pic>
    <xdr:clientData/>
  </xdr:twoCellAnchor>
  <xdr:twoCellAnchor editAs="oneCell">
    <xdr:from>
      <xdr:col>7</xdr:col>
      <xdr:colOff>19050</xdr:colOff>
      <xdr:row>5</xdr:row>
      <xdr:rowOff>28575</xdr:rowOff>
    </xdr:from>
    <xdr:to>
      <xdr:col>11</xdr:col>
      <xdr:colOff>520700</xdr:colOff>
      <xdr:row>18</xdr:row>
      <xdr:rowOff>133350</xdr:rowOff>
    </xdr:to>
    <xdr:pic>
      <xdr:nvPicPr>
        <xdr:cNvPr id="15" name="Imagen 14">
          <a:extLst>
            <a:ext uri="{FF2B5EF4-FFF2-40B4-BE49-F238E27FC236}">
              <a16:creationId xmlns:a16="http://schemas.microsoft.com/office/drawing/2014/main" id="{3A09BDF4-45EB-478E-83A1-C4B901241C5B}"/>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897630" y="1453515"/>
          <a:ext cx="3542030" cy="249745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328CD2A-5F34-4229-B491-E749C7E7C67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FFF897F6-1133-4233-BCDA-A7C820505DD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50722</xdr:colOff>
      <xdr:row>7</xdr:row>
      <xdr:rowOff>0</xdr:rowOff>
    </xdr:from>
    <xdr:to>
      <xdr:col>6</xdr:col>
      <xdr:colOff>1002722</xdr:colOff>
      <xdr:row>13</xdr:row>
      <xdr:rowOff>38100</xdr:rowOff>
    </xdr:to>
    <xdr:pic>
      <xdr:nvPicPr>
        <xdr:cNvPr id="4" name="Imagen 3">
          <a:extLst>
            <a:ext uri="{FF2B5EF4-FFF2-40B4-BE49-F238E27FC236}">
              <a16:creationId xmlns:a16="http://schemas.microsoft.com/office/drawing/2014/main" id="{2060C44E-66F1-45BF-9695-C5D20ADCC90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94562" y="1912620"/>
          <a:ext cx="3992380" cy="2263140"/>
        </a:xfrm>
        <a:prstGeom prst="rect">
          <a:avLst/>
        </a:prstGeom>
      </xdr:spPr>
    </xdr:pic>
    <xdr:clientData/>
  </xdr:twoCellAnchor>
  <xdr:twoCellAnchor editAs="oneCell">
    <xdr:from>
      <xdr:col>1</xdr:col>
      <xdr:colOff>164258</xdr:colOff>
      <xdr:row>28</xdr:row>
      <xdr:rowOff>67794</xdr:rowOff>
    </xdr:from>
    <xdr:to>
      <xdr:col>6</xdr:col>
      <xdr:colOff>966544</xdr:colOff>
      <xdr:row>33</xdr:row>
      <xdr:rowOff>102555</xdr:rowOff>
    </xdr:to>
    <xdr:pic>
      <xdr:nvPicPr>
        <xdr:cNvPr id="5" name="Imagen 4">
          <a:extLst>
            <a:ext uri="{FF2B5EF4-FFF2-40B4-BE49-F238E27FC236}">
              <a16:creationId xmlns:a16="http://schemas.microsoft.com/office/drawing/2014/main" id="{CC869242-D9DE-45DE-9969-38A6C2D9AD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08098" y="8937474"/>
          <a:ext cx="3842666" cy="2076921"/>
        </a:xfrm>
        <a:prstGeom prst="rect">
          <a:avLst/>
        </a:prstGeom>
      </xdr:spPr>
    </xdr:pic>
    <xdr:clientData/>
  </xdr:twoCellAnchor>
  <xdr:twoCellAnchor editAs="oneCell">
    <xdr:from>
      <xdr:col>7</xdr:col>
      <xdr:colOff>110212</xdr:colOff>
      <xdr:row>27</xdr:row>
      <xdr:rowOff>161260</xdr:rowOff>
    </xdr:from>
    <xdr:to>
      <xdr:col>11</xdr:col>
      <xdr:colOff>497427</xdr:colOff>
      <xdr:row>34</xdr:row>
      <xdr:rowOff>28142</xdr:rowOff>
    </xdr:to>
    <xdr:pic>
      <xdr:nvPicPr>
        <xdr:cNvPr id="6" name="Imagen 5">
          <a:extLst>
            <a:ext uri="{FF2B5EF4-FFF2-40B4-BE49-F238E27FC236}">
              <a16:creationId xmlns:a16="http://schemas.microsoft.com/office/drawing/2014/main" id="{5FD6C95D-9685-47A1-9D4C-03587500EB1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514572" y="8855680"/>
          <a:ext cx="4235315" cy="2267182"/>
        </a:xfrm>
        <a:prstGeom prst="rect">
          <a:avLst/>
        </a:prstGeom>
      </xdr:spPr>
    </xdr:pic>
    <xdr:clientData/>
  </xdr:twoCellAnchor>
  <xdr:twoCellAnchor editAs="oneCell">
    <xdr:from>
      <xdr:col>1</xdr:col>
      <xdr:colOff>165919</xdr:colOff>
      <xdr:row>38</xdr:row>
      <xdr:rowOff>79600</xdr:rowOff>
    </xdr:from>
    <xdr:to>
      <xdr:col>6</xdr:col>
      <xdr:colOff>970484</xdr:colOff>
      <xdr:row>43</xdr:row>
      <xdr:rowOff>109800</xdr:rowOff>
    </xdr:to>
    <xdr:pic>
      <xdr:nvPicPr>
        <xdr:cNvPr id="7" name="Imagen 6">
          <a:extLst>
            <a:ext uri="{FF2B5EF4-FFF2-40B4-BE49-F238E27FC236}">
              <a16:creationId xmlns:a16="http://schemas.microsoft.com/office/drawing/2014/main" id="{C00AED83-2F0E-4381-889E-42AE88B6E81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09759" y="11913460"/>
          <a:ext cx="3844945" cy="2072360"/>
        </a:xfrm>
        <a:prstGeom prst="rect">
          <a:avLst/>
        </a:prstGeom>
      </xdr:spPr>
    </xdr:pic>
    <xdr:clientData/>
  </xdr:twoCellAnchor>
  <xdr:twoCellAnchor editAs="oneCell">
    <xdr:from>
      <xdr:col>7</xdr:col>
      <xdr:colOff>81637</xdr:colOff>
      <xdr:row>37</xdr:row>
      <xdr:rowOff>171783</xdr:rowOff>
    </xdr:from>
    <xdr:to>
      <xdr:col>11</xdr:col>
      <xdr:colOff>468852</xdr:colOff>
      <xdr:row>44</xdr:row>
      <xdr:rowOff>46190</xdr:rowOff>
    </xdr:to>
    <xdr:pic>
      <xdr:nvPicPr>
        <xdr:cNvPr id="8" name="Imagen 7">
          <a:extLst>
            <a:ext uri="{FF2B5EF4-FFF2-40B4-BE49-F238E27FC236}">
              <a16:creationId xmlns:a16="http://schemas.microsoft.com/office/drawing/2014/main" id="{C89EF277-A48F-4868-9FF4-5FB1A1769E5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485997" y="11830383"/>
          <a:ext cx="4235315" cy="2274707"/>
        </a:xfrm>
        <a:prstGeom prst="rect">
          <a:avLst/>
        </a:prstGeom>
      </xdr:spPr>
    </xdr:pic>
    <xdr:clientData/>
  </xdr:twoCellAnchor>
  <xdr:twoCellAnchor editAs="oneCell">
    <xdr:from>
      <xdr:col>7</xdr:col>
      <xdr:colOff>138787</xdr:colOff>
      <xdr:row>17</xdr:row>
      <xdr:rowOff>6351</xdr:rowOff>
    </xdr:from>
    <xdr:to>
      <xdr:col>11</xdr:col>
      <xdr:colOff>526002</xdr:colOff>
      <xdr:row>23</xdr:row>
      <xdr:rowOff>59224</xdr:rowOff>
    </xdr:to>
    <xdr:pic>
      <xdr:nvPicPr>
        <xdr:cNvPr id="9" name="Imagen 8">
          <a:extLst>
            <a:ext uri="{FF2B5EF4-FFF2-40B4-BE49-F238E27FC236}">
              <a16:creationId xmlns:a16="http://schemas.microsoft.com/office/drawing/2014/main" id="{66578B86-58E6-4C63-AAAB-B26887E2AD3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543147" y="4883151"/>
          <a:ext cx="4235315" cy="2277913"/>
        </a:xfrm>
        <a:prstGeom prst="rect">
          <a:avLst/>
        </a:prstGeom>
      </xdr:spPr>
    </xdr:pic>
    <xdr:clientData/>
  </xdr:twoCellAnchor>
  <xdr:twoCellAnchor editAs="oneCell">
    <xdr:from>
      <xdr:col>1</xdr:col>
      <xdr:colOff>15435</xdr:colOff>
      <xdr:row>17</xdr:row>
      <xdr:rowOff>66453</xdr:rowOff>
    </xdr:from>
    <xdr:to>
      <xdr:col>6</xdr:col>
      <xdr:colOff>801761</xdr:colOff>
      <xdr:row>22</xdr:row>
      <xdr:rowOff>94373</xdr:rowOff>
    </xdr:to>
    <xdr:pic>
      <xdr:nvPicPr>
        <xdr:cNvPr id="10" name="Imagen 9">
          <a:extLst>
            <a:ext uri="{FF2B5EF4-FFF2-40B4-BE49-F238E27FC236}">
              <a16:creationId xmlns:a16="http://schemas.microsoft.com/office/drawing/2014/main" id="{E486C762-4185-48D4-9B7D-0C90B4DDEE4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59275" y="4943253"/>
          <a:ext cx="3826706" cy="2070080"/>
        </a:xfrm>
        <a:prstGeom prst="rect">
          <a:avLst/>
        </a:prstGeom>
      </xdr:spPr>
    </xdr:pic>
    <xdr:clientData/>
  </xdr:twoCellAnchor>
  <xdr:twoCellAnchor editAs="oneCell">
    <xdr:from>
      <xdr:col>2</xdr:col>
      <xdr:colOff>8154</xdr:colOff>
      <xdr:row>48</xdr:row>
      <xdr:rowOff>54576</xdr:rowOff>
    </xdr:from>
    <xdr:to>
      <xdr:col>6</xdr:col>
      <xdr:colOff>781204</xdr:colOff>
      <xdr:row>48</xdr:row>
      <xdr:rowOff>2611513</xdr:rowOff>
    </xdr:to>
    <xdr:pic>
      <xdr:nvPicPr>
        <xdr:cNvPr id="11" name="Imagen 10">
          <a:extLst>
            <a:ext uri="{FF2B5EF4-FFF2-40B4-BE49-F238E27FC236}">
              <a16:creationId xmlns:a16="http://schemas.microsoft.com/office/drawing/2014/main" id="{E1826FFF-BB47-48DD-B1C1-F4DEFFDE56C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72034" y="15294576"/>
          <a:ext cx="3493390" cy="2556937"/>
        </a:xfrm>
        <a:prstGeom prst="rect">
          <a:avLst/>
        </a:prstGeom>
      </xdr:spPr>
    </xdr:pic>
    <xdr:clientData/>
  </xdr:twoCellAnchor>
  <xdr:twoCellAnchor editAs="oneCell">
    <xdr:from>
      <xdr:col>1</xdr:col>
      <xdr:colOff>306770</xdr:colOff>
      <xdr:row>52</xdr:row>
      <xdr:rowOff>54821</xdr:rowOff>
    </xdr:from>
    <xdr:to>
      <xdr:col>6</xdr:col>
      <xdr:colOff>758817</xdr:colOff>
      <xdr:row>59</xdr:row>
      <xdr:rowOff>153820</xdr:rowOff>
    </xdr:to>
    <xdr:pic>
      <xdr:nvPicPr>
        <xdr:cNvPr id="12" name="Imagen 11">
          <a:extLst>
            <a:ext uri="{FF2B5EF4-FFF2-40B4-BE49-F238E27FC236}">
              <a16:creationId xmlns:a16="http://schemas.microsoft.com/office/drawing/2014/main" id="{99D88BD8-6148-4DD2-B626-BEB4F4BB5FD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50610" y="19394381"/>
          <a:ext cx="3492427" cy="2499299"/>
        </a:xfrm>
        <a:prstGeom prst="rect">
          <a:avLst/>
        </a:prstGeom>
      </xdr:spPr>
    </xdr:pic>
    <xdr:clientData/>
  </xdr:twoCellAnchor>
  <xdr:twoCellAnchor editAs="oneCell">
    <xdr:from>
      <xdr:col>7</xdr:col>
      <xdr:colOff>437026</xdr:colOff>
      <xdr:row>52</xdr:row>
      <xdr:rowOff>54821</xdr:rowOff>
    </xdr:from>
    <xdr:to>
      <xdr:col>11</xdr:col>
      <xdr:colOff>95161</xdr:colOff>
      <xdr:row>59</xdr:row>
      <xdr:rowOff>153820</xdr:rowOff>
    </xdr:to>
    <xdr:pic>
      <xdr:nvPicPr>
        <xdr:cNvPr id="13" name="Imagen 12">
          <a:extLst>
            <a:ext uri="{FF2B5EF4-FFF2-40B4-BE49-F238E27FC236}">
              <a16:creationId xmlns:a16="http://schemas.microsoft.com/office/drawing/2014/main" id="{7E913FDA-0B61-4327-9FC4-16659F8BEDC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841386" y="19394381"/>
          <a:ext cx="3506235" cy="2499299"/>
        </a:xfrm>
        <a:prstGeom prst="rect">
          <a:avLst/>
        </a:prstGeom>
      </xdr:spPr>
    </xdr:pic>
    <xdr:clientData/>
  </xdr:twoCellAnchor>
  <xdr:twoCellAnchor editAs="oneCell">
    <xdr:from>
      <xdr:col>7</xdr:col>
      <xdr:colOff>116230</xdr:colOff>
      <xdr:row>48</xdr:row>
      <xdr:rowOff>264109</xdr:rowOff>
    </xdr:from>
    <xdr:to>
      <xdr:col>11</xdr:col>
      <xdr:colOff>500936</xdr:colOff>
      <xdr:row>48</xdr:row>
      <xdr:rowOff>2420917</xdr:rowOff>
    </xdr:to>
    <xdr:pic>
      <xdr:nvPicPr>
        <xdr:cNvPr id="14" name="Imagen 13">
          <a:extLst>
            <a:ext uri="{FF2B5EF4-FFF2-40B4-BE49-F238E27FC236}">
              <a16:creationId xmlns:a16="http://schemas.microsoft.com/office/drawing/2014/main" id="{4C14122B-DF25-4CD8-80C8-1D41997D689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520590" y="15504109"/>
          <a:ext cx="4232806" cy="2156808"/>
        </a:xfrm>
        <a:prstGeom prst="rect">
          <a:avLst/>
        </a:prstGeom>
      </xdr:spPr>
    </xdr:pic>
    <xdr:clientData/>
  </xdr:twoCellAnchor>
  <xdr:twoCellAnchor editAs="oneCell">
    <xdr:from>
      <xdr:col>7</xdr:col>
      <xdr:colOff>339085</xdr:colOff>
      <xdr:row>6</xdr:row>
      <xdr:rowOff>36468</xdr:rowOff>
    </xdr:from>
    <xdr:to>
      <xdr:col>11</xdr:col>
      <xdr:colOff>242048</xdr:colOff>
      <xdr:row>13</xdr:row>
      <xdr:rowOff>116786</xdr:rowOff>
    </xdr:to>
    <xdr:pic>
      <xdr:nvPicPr>
        <xdr:cNvPr id="15" name="Imagen 14">
          <a:extLst>
            <a:ext uri="{FF2B5EF4-FFF2-40B4-BE49-F238E27FC236}">
              <a16:creationId xmlns:a16="http://schemas.microsoft.com/office/drawing/2014/main" id="{A21B85B3-0E3D-48F1-BC86-B664669857E8}"/>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4749720" y="1775621"/>
          <a:ext cx="3748822" cy="2464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5D8DFC3-4424-49A3-9E3E-AE3A608BFD8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B8FDCA88-104B-4F16-B191-4CA2E6E5FD9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116230</xdr:colOff>
      <xdr:row>6</xdr:row>
      <xdr:rowOff>110127</xdr:rowOff>
    </xdr:from>
    <xdr:to>
      <xdr:col>11</xdr:col>
      <xdr:colOff>500936</xdr:colOff>
      <xdr:row>18</xdr:row>
      <xdr:rowOff>136425</xdr:rowOff>
    </xdr:to>
    <xdr:pic>
      <xdr:nvPicPr>
        <xdr:cNvPr id="4" name="Imagen 3">
          <a:extLst>
            <a:ext uri="{FF2B5EF4-FFF2-40B4-BE49-F238E27FC236}">
              <a16:creationId xmlns:a16="http://schemas.microsoft.com/office/drawing/2014/main" id="{89B00FB6-6630-41A7-B9C5-3B75A419AE0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520590" y="1847487"/>
          <a:ext cx="4232806" cy="2220858"/>
        </a:xfrm>
        <a:prstGeom prst="rect">
          <a:avLst/>
        </a:prstGeom>
      </xdr:spPr>
    </xdr:pic>
    <xdr:clientData/>
  </xdr:twoCellAnchor>
  <xdr:twoCellAnchor editAs="oneCell">
    <xdr:from>
      <xdr:col>1</xdr:col>
      <xdr:colOff>124234</xdr:colOff>
      <xdr:row>7</xdr:row>
      <xdr:rowOff>39219</xdr:rowOff>
    </xdr:from>
    <xdr:to>
      <xdr:col>6</xdr:col>
      <xdr:colOff>931079</xdr:colOff>
      <xdr:row>18</xdr:row>
      <xdr:rowOff>54930</xdr:rowOff>
    </xdr:to>
    <xdr:pic>
      <xdr:nvPicPr>
        <xdr:cNvPr id="5" name="Imagen 4">
          <a:extLst>
            <a:ext uri="{FF2B5EF4-FFF2-40B4-BE49-F238E27FC236}">
              <a16:creationId xmlns:a16="http://schemas.microsoft.com/office/drawing/2014/main" id="{92B6B9C4-6B92-4874-80E0-21A8089C2E3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68074" y="1959459"/>
          <a:ext cx="3847225" cy="2027391"/>
        </a:xfrm>
        <a:prstGeom prst="rect">
          <a:avLst/>
        </a:prstGeom>
      </xdr:spPr>
    </xdr:pic>
    <xdr:clientData/>
  </xdr:twoCellAnchor>
  <xdr:twoCellAnchor editAs="oneCell">
    <xdr:from>
      <xdr:col>7</xdr:col>
      <xdr:colOff>112722</xdr:colOff>
      <xdr:row>24</xdr:row>
      <xdr:rowOff>34926</xdr:rowOff>
    </xdr:from>
    <xdr:to>
      <xdr:col>11</xdr:col>
      <xdr:colOff>494920</xdr:colOff>
      <xdr:row>36</xdr:row>
      <xdr:rowOff>68749</xdr:rowOff>
    </xdr:to>
    <xdr:pic>
      <xdr:nvPicPr>
        <xdr:cNvPr id="6" name="Imagen 5">
          <a:extLst>
            <a:ext uri="{FF2B5EF4-FFF2-40B4-BE49-F238E27FC236}">
              <a16:creationId xmlns:a16="http://schemas.microsoft.com/office/drawing/2014/main" id="{D1B561A7-1218-41AF-9032-841F29C1540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517082" y="6283326"/>
          <a:ext cx="4230298" cy="2228383"/>
        </a:xfrm>
        <a:prstGeom prst="rect">
          <a:avLst/>
        </a:prstGeom>
      </xdr:spPr>
    </xdr:pic>
    <xdr:clientData/>
  </xdr:twoCellAnchor>
  <xdr:twoCellAnchor editAs="oneCell">
    <xdr:from>
      <xdr:col>1</xdr:col>
      <xdr:colOff>151468</xdr:colOff>
      <xdr:row>24</xdr:row>
      <xdr:rowOff>104553</xdr:rowOff>
    </xdr:from>
    <xdr:to>
      <xdr:col>6</xdr:col>
      <xdr:colOff>951473</xdr:colOff>
      <xdr:row>35</xdr:row>
      <xdr:rowOff>113423</xdr:rowOff>
    </xdr:to>
    <xdr:pic>
      <xdr:nvPicPr>
        <xdr:cNvPr id="7" name="Imagen 6">
          <a:extLst>
            <a:ext uri="{FF2B5EF4-FFF2-40B4-BE49-F238E27FC236}">
              <a16:creationId xmlns:a16="http://schemas.microsoft.com/office/drawing/2014/main" id="{AA57EE5B-30A4-423A-B161-F855211789D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95308" y="6352953"/>
          <a:ext cx="3840385" cy="2020550"/>
        </a:xfrm>
        <a:prstGeom prst="rect">
          <a:avLst/>
        </a:prstGeom>
      </xdr:spPr>
    </xdr:pic>
    <xdr:clientData/>
  </xdr:twoCellAnchor>
  <xdr:twoCellAnchor editAs="oneCell">
    <xdr:from>
      <xdr:col>7</xdr:col>
      <xdr:colOff>284667</xdr:colOff>
      <xdr:row>40</xdr:row>
      <xdr:rowOff>33389</xdr:rowOff>
    </xdr:from>
    <xdr:to>
      <xdr:col>11</xdr:col>
      <xdr:colOff>332165</xdr:colOff>
      <xdr:row>51</xdr:row>
      <xdr:rowOff>68212</xdr:rowOff>
    </xdr:to>
    <xdr:pic>
      <xdr:nvPicPr>
        <xdr:cNvPr id="8" name="Imagen 7">
          <a:extLst>
            <a:ext uri="{FF2B5EF4-FFF2-40B4-BE49-F238E27FC236}">
              <a16:creationId xmlns:a16="http://schemas.microsoft.com/office/drawing/2014/main" id="{5CBEC040-DCF1-4312-98C4-05F9DBB3D67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689027" y="9215489"/>
          <a:ext cx="3895598" cy="2046503"/>
        </a:xfrm>
        <a:prstGeom prst="rect">
          <a:avLst/>
        </a:prstGeom>
      </xdr:spPr>
    </xdr:pic>
    <xdr:clientData/>
  </xdr:twoCellAnchor>
  <xdr:twoCellAnchor editAs="oneCell">
    <xdr:from>
      <xdr:col>1</xdr:col>
      <xdr:colOff>53937</xdr:colOff>
      <xdr:row>40</xdr:row>
      <xdr:rowOff>22449</xdr:rowOff>
    </xdr:from>
    <xdr:to>
      <xdr:col>6</xdr:col>
      <xdr:colOff>952500</xdr:colOff>
      <xdr:row>51</xdr:row>
      <xdr:rowOff>86302</xdr:rowOff>
    </xdr:to>
    <xdr:pic>
      <xdr:nvPicPr>
        <xdr:cNvPr id="9" name="Imagen 8">
          <a:extLst>
            <a:ext uri="{FF2B5EF4-FFF2-40B4-BE49-F238E27FC236}">
              <a16:creationId xmlns:a16="http://schemas.microsoft.com/office/drawing/2014/main" id="{E277D35F-F57A-4753-9CCF-811E0380EA1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97777" y="9204549"/>
          <a:ext cx="3938943" cy="2075533"/>
        </a:xfrm>
        <a:prstGeom prst="rect">
          <a:avLst/>
        </a:prstGeom>
      </xdr:spPr>
    </xdr:pic>
    <xdr:clientData/>
  </xdr:twoCellAnchor>
  <xdr:twoCellAnchor editAs="oneCell">
    <xdr:from>
      <xdr:col>1</xdr:col>
      <xdr:colOff>40432</xdr:colOff>
      <xdr:row>57</xdr:row>
      <xdr:rowOff>19050</xdr:rowOff>
    </xdr:from>
    <xdr:to>
      <xdr:col>6</xdr:col>
      <xdr:colOff>1041777</xdr:colOff>
      <xdr:row>68</xdr:row>
      <xdr:rowOff>144277</xdr:rowOff>
    </xdr:to>
    <xdr:pic>
      <xdr:nvPicPr>
        <xdr:cNvPr id="10" name="Imagen 9">
          <a:extLst>
            <a:ext uri="{FF2B5EF4-FFF2-40B4-BE49-F238E27FC236}">
              <a16:creationId xmlns:a16="http://schemas.microsoft.com/office/drawing/2014/main" id="{35A65DB9-7F97-4B92-BC95-322A95E1160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84272" y="13780770"/>
          <a:ext cx="4041725" cy="2136907"/>
        </a:xfrm>
        <a:prstGeom prst="rect">
          <a:avLst/>
        </a:prstGeom>
      </xdr:spPr>
    </xdr:pic>
    <xdr:clientData/>
  </xdr:twoCellAnchor>
  <xdr:twoCellAnchor editAs="oneCell">
    <xdr:from>
      <xdr:col>7</xdr:col>
      <xdr:colOff>154330</xdr:colOff>
      <xdr:row>57</xdr:row>
      <xdr:rowOff>2843</xdr:rowOff>
    </xdr:from>
    <xdr:to>
      <xdr:col>11</xdr:col>
      <xdr:colOff>539036</xdr:colOff>
      <xdr:row>69</xdr:row>
      <xdr:rowOff>34158</xdr:rowOff>
    </xdr:to>
    <xdr:pic>
      <xdr:nvPicPr>
        <xdr:cNvPr id="11" name="Imagen 10">
          <a:extLst>
            <a:ext uri="{FF2B5EF4-FFF2-40B4-BE49-F238E27FC236}">
              <a16:creationId xmlns:a16="http://schemas.microsoft.com/office/drawing/2014/main" id="{BCB10077-96DA-4500-B7E4-DA85AB38942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558690" y="13764563"/>
          <a:ext cx="4232806" cy="2225875"/>
        </a:xfrm>
        <a:prstGeom prst="rect">
          <a:avLst/>
        </a:prstGeom>
      </xdr:spPr>
    </xdr:pic>
    <xdr:clientData/>
  </xdr:twoCellAnchor>
  <xdr:twoCellAnchor editAs="oneCell">
    <xdr:from>
      <xdr:col>8</xdr:col>
      <xdr:colOff>85726</xdr:colOff>
      <xdr:row>73</xdr:row>
      <xdr:rowOff>66675</xdr:rowOff>
    </xdr:from>
    <xdr:to>
      <xdr:col>10</xdr:col>
      <xdr:colOff>790575</xdr:colOff>
      <xdr:row>86</xdr:row>
      <xdr:rowOff>104775</xdr:rowOff>
    </xdr:to>
    <xdr:pic>
      <xdr:nvPicPr>
        <xdr:cNvPr id="12" name="Imagen 11">
          <a:extLst>
            <a:ext uri="{FF2B5EF4-FFF2-40B4-BE49-F238E27FC236}">
              <a16:creationId xmlns:a16="http://schemas.microsoft.com/office/drawing/2014/main" id="{A013A621-4318-493A-9705-4A5823C8FE1B}"/>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a:ext>
          </a:extLst>
        </a:blip>
        <a:srcRect l="12453" r="7004"/>
        <a:stretch/>
      </xdr:blipFill>
      <xdr:spPr>
        <a:xfrm>
          <a:off x="5076826" y="17668875"/>
          <a:ext cx="3044189" cy="2407920"/>
        </a:xfrm>
        <a:prstGeom prst="rect">
          <a:avLst/>
        </a:prstGeom>
      </xdr:spPr>
    </xdr:pic>
    <xdr:clientData/>
  </xdr:twoCellAnchor>
  <xdr:twoCellAnchor editAs="oneCell">
    <xdr:from>
      <xdr:col>2</xdr:col>
      <xdr:colOff>161924</xdr:colOff>
      <xdr:row>73</xdr:row>
      <xdr:rowOff>166658</xdr:rowOff>
    </xdr:from>
    <xdr:to>
      <xdr:col>6</xdr:col>
      <xdr:colOff>733424</xdr:colOff>
      <xdr:row>86</xdr:row>
      <xdr:rowOff>73220</xdr:rowOff>
    </xdr:to>
    <xdr:pic>
      <xdr:nvPicPr>
        <xdr:cNvPr id="13" name="Imagen 12">
          <a:extLst>
            <a:ext uri="{FF2B5EF4-FFF2-40B4-BE49-F238E27FC236}">
              <a16:creationId xmlns:a16="http://schemas.microsoft.com/office/drawing/2014/main" id="{15B3388B-7DA5-46B5-90CA-540AAE53AFAB}"/>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a:ext>
          </a:extLst>
        </a:blip>
        <a:srcRect l="38902"/>
        <a:stretch/>
      </xdr:blipFill>
      <xdr:spPr>
        <a:xfrm>
          <a:off x="725804" y="17768858"/>
          <a:ext cx="3291840" cy="2276382"/>
        </a:xfrm>
        <a:prstGeom prst="rect">
          <a:avLst/>
        </a:prstGeom>
      </xdr:spPr>
    </xdr:pic>
    <xdr:clientData/>
  </xdr:twoCellAnchor>
  <xdr:twoCellAnchor editAs="oneCell">
    <xdr:from>
      <xdr:col>2</xdr:col>
      <xdr:colOff>47625</xdr:colOff>
      <xdr:row>90</xdr:row>
      <xdr:rowOff>114300</xdr:rowOff>
    </xdr:from>
    <xdr:to>
      <xdr:col>6</xdr:col>
      <xdr:colOff>685800</xdr:colOff>
      <xdr:row>103</xdr:row>
      <xdr:rowOff>95251</xdr:rowOff>
    </xdr:to>
    <xdr:pic>
      <xdr:nvPicPr>
        <xdr:cNvPr id="14" name="Imagen 13">
          <a:extLst>
            <a:ext uri="{FF2B5EF4-FFF2-40B4-BE49-F238E27FC236}">
              <a16:creationId xmlns:a16="http://schemas.microsoft.com/office/drawing/2014/main" id="{EA469EEA-53BC-4ABD-92EC-4F33ECCEBDA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611505" y="21457920"/>
          <a:ext cx="3358515" cy="2358391"/>
        </a:xfrm>
        <a:prstGeom prst="rect">
          <a:avLst/>
        </a:prstGeom>
      </xdr:spPr>
    </xdr:pic>
    <xdr:clientData/>
  </xdr:twoCellAnchor>
  <xdr:twoCellAnchor editAs="oneCell">
    <xdr:from>
      <xdr:col>7</xdr:col>
      <xdr:colOff>550026</xdr:colOff>
      <xdr:row>90</xdr:row>
      <xdr:rowOff>85479</xdr:rowOff>
    </xdr:from>
    <xdr:to>
      <xdr:col>11</xdr:col>
      <xdr:colOff>159828</xdr:colOff>
      <xdr:row>103</xdr:row>
      <xdr:rowOff>123825</xdr:rowOff>
    </xdr:to>
    <xdr:pic>
      <xdr:nvPicPr>
        <xdr:cNvPr id="15" name="Imagen 14">
          <a:extLst>
            <a:ext uri="{FF2B5EF4-FFF2-40B4-BE49-F238E27FC236}">
              <a16:creationId xmlns:a16="http://schemas.microsoft.com/office/drawing/2014/main" id="{3F229C8E-A8F4-4959-B309-6E2A0574225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954386" y="21429099"/>
          <a:ext cx="3457902" cy="241578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44AEF27-3755-4844-9AF9-005AE06311C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F14D6443-08CC-4E44-8545-03C7DD95C4D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152809</xdr:colOff>
      <xdr:row>7</xdr:row>
      <xdr:rowOff>121322</xdr:rowOff>
    </xdr:from>
    <xdr:to>
      <xdr:col>6</xdr:col>
      <xdr:colOff>959654</xdr:colOff>
      <xdr:row>18</xdr:row>
      <xdr:rowOff>134752</xdr:rowOff>
    </xdr:to>
    <xdr:pic>
      <xdr:nvPicPr>
        <xdr:cNvPr id="4" name="Imagen 3">
          <a:extLst>
            <a:ext uri="{FF2B5EF4-FFF2-40B4-BE49-F238E27FC236}">
              <a16:creationId xmlns:a16="http://schemas.microsoft.com/office/drawing/2014/main" id="{7BE297A4-ABF6-455A-9E15-AC226E0837B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96649" y="2041562"/>
          <a:ext cx="3847225" cy="2025110"/>
        </a:xfrm>
        <a:prstGeom prst="rect">
          <a:avLst/>
        </a:prstGeom>
      </xdr:spPr>
    </xdr:pic>
    <xdr:clientData/>
  </xdr:twoCellAnchor>
  <xdr:twoCellAnchor editAs="oneCell">
    <xdr:from>
      <xdr:col>7</xdr:col>
      <xdr:colOff>135280</xdr:colOff>
      <xdr:row>7</xdr:row>
      <xdr:rowOff>12368</xdr:rowOff>
    </xdr:from>
    <xdr:to>
      <xdr:col>11</xdr:col>
      <xdr:colOff>495300</xdr:colOff>
      <xdr:row>19</xdr:row>
      <xdr:rowOff>29825</xdr:rowOff>
    </xdr:to>
    <xdr:pic>
      <xdr:nvPicPr>
        <xdr:cNvPr id="5" name="Imagen 4">
          <a:extLst>
            <a:ext uri="{FF2B5EF4-FFF2-40B4-BE49-F238E27FC236}">
              <a16:creationId xmlns:a16="http://schemas.microsoft.com/office/drawing/2014/main" id="{4DD6AACA-F65B-4000-90C7-3F3B2E3D82B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539640" y="1932608"/>
          <a:ext cx="4208120" cy="2212017"/>
        </a:xfrm>
        <a:prstGeom prst="rect">
          <a:avLst/>
        </a:prstGeom>
      </xdr:spPr>
    </xdr:pic>
    <xdr:clientData/>
  </xdr:twoCellAnchor>
  <xdr:twoCellAnchor editAs="oneCell">
    <xdr:from>
      <xdr:col>8</xdr:col>
      <xdr:colOff>23591</xdr:colOff>
      <xdr:row>22</xdr:row>
      <xdr:rowOff>40695</xdr:rowOff>
    </xdr:from>
    <xdr:to>
      <xdr:col>10</xdr:col>
      <xdr:colOff>851491</xdr:colOff>
      <xdr:row>35</xdr:row>
      <xdr:rowOff>206043</xdr:rowOff>
    </xdr:to>
    <xdr:pic>
      <xdr:nvPicPr>
        <xdr:cNvPr id="6" name="Imagen 5">
          <a:extLst>
            <a:ext uri="{FF2B5EF4-FFF2-40B4-BE49-F238E27FC236}">
              <a16:creationId xmlns:a16="http://schemas.microsoft.com/office/drawing/2014/main" id="{F3B210C5-4089-4407-8488-72172ABE030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014691" y="4719375"/>
          <a:ext cx="3167240" cy="2291328"/>
        </a:xfrm>
        <a:prstGeom prst="rect">
          <a:avLst/>
        </a:prstGeom>
      </xdr:spPr>
    </xdr:pic>
    <xdr:clientData/>
  </xdr:twoCellAnchor>
  <xdr:twoCellAnchor editAs="oneCell">
    <xdr:from>
      <xdr:col>2</xdr:col>
      <xdr:colOff>121877</xdr:colOff>
      <xdr:row>22</xdr:row>
      <xdr:rowOff>72306</xdr:rowOff>
    </xdr:from>
    <xdr:to>
      <xdr:col>6</xdr:col>
      <xdr:colOff>581757</xdr:colOff>
      <xdr:row>35</xdr:row>
      <xdr:rowOff>231584</xdr:rowOff>
    </xdr:to>
    <xdr:pic>
      <xdr:nvPicPr>
        <xdr:cNvPr id="7" name="Imagen 6">
          <a:extLst>
            <a:ext uri="{FF2B5EF4-FFF2-40B4-BE49-F238E27FC236}">
              <a16:creationId xmlns:a16="http://schemas.microsoft.com/office/drawing/2014/main" id="{B289617C-3F1B-407A-8196-BEF4FBA58D4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85757" y="4750986"/>
          <a:ext cx="3180220" cy="2285258"/>
        </a:xfrm>
        <a:prstGeom prst="rect">
          <a:avLst/>
        </a:prstGeom>
      </xdr:spPr>
    </xdr:pic>
    <xdr:clientData/>
  </xdr:twoCellAnchor>
  <xdr:twoCellAnchor editAs="oneCell">
    <xdr:from>
      <xdr:col>8</xdr:col>
      <xdr:colOff>55779</xdr:colOff>
      <xdr:row>38</xdr:row>
      <xdr:rowOff>67441</xdr:rowOff>
    </xdr:from>
    <xdr:to>
      <xdr:col>11</xdr:col>
      <xdr:colOff>295429</xdr:colOff>
      <xdr:row>51</xdr:row>
      <xdr:rowOff>141200</xdr:rowOff>
    </xdr:to>
    <xdr:pic>
      <xdr:nvPicPr>
        <xdr:cNvPr id="8" name="Imagen 7">
          <a:extLst>
            <a:ext uri="{FF2B5EF4-FFF2-40B4-BE49-F238E27FC236}">
              <a16:creationId xmlns:a16="http://schemas.microsoft.com/office/drawing/2014/main" id="{956745E6-6D53-46C3-B164-7024FF23F0F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046879" y="7489321"/>
          <a:ext cx="3501010" cy="2451199"/>
        </a:xfrm>
        <a:prstGeom prst="rect">
          <a:avLst/>
        </a:prstGeom>
      </xdr:spPr>
    </xdr:pic>
    <xdr:clientData/>
  </xdr:twoCellAnchor>
  <xdr:twoCellAnchor editAs="oneCell">
    <xdr:from>
      <xdr:col>1</xdr:col>
      <xdr:colOff>284379</xdr:colOff>
      <xdr:row>38</xdr:row>
      <xdr:rowOff>48144</xdr:rowOff>
    </xdr:from>
    <xdr:to>
      <xdr:col>6</xdr:col>
      <xdr:colOff>743104</xdr:colOff>
      <xdr:row>51</xdr:row>
      <xdr:rowOff>131919</xdr:rowOff>
    </xdr:to>
    <xdr:pic>
      <xdr:nvPicPr>
        <xdr:cNvPr id="9" name="Imagen 8">
          <a:extLst>
            <a:ext uri="{FF2B5EF4-FFF2-40B4-BE49-F238E27FC236}">
              <a16:creationId xmlns:a16="http://schemas.microsoft.com/office/drawing/2014/main" id="{B7CF0799-C15F-494F-965A-67AB622780E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28219" y="7470024"/>
          <a:ext cx="3499105" cy="2461215"/>
        </a:xfrm>
        <a:prstGeom prst="rect">
          <a:avLst/>
        </a:prstGeom>
      </xdr:spPr>
    </xdr:pic>
    <xdr:clientData/>
  </xdr:twoCellAnchor>
  <xdr:twoCellAnchor editAs="oneCell">
    <xdr:from>
      <xdr:col>1</xdr:col>
      <xdr:colOff>25140</xdr:colOff>
      <xdr:row>55</xdr:row>
      <xdr:rowOff>189479</xdr:rowOff>
    </xdr:from>
    <xdr:to>
      <xdr:col>6</xdr:col>
      <xdr:colOff>987507</xdr:colOff>
      <xdr:row>67</xdr:row>
      <xdr:rowOff>143556</xdr:rowOff>
    </xdr:to>
    <xdr:pic>
      <xdr:nvPicPr>
        <xdr:cNvPr id="10" name="Imagen 9">
          <a:extLst>
            <a:ext uri="{FF2B5EF4-FFF2-40B4-BE49-F238E27FC236}">
              <a16:creationId xmlns:a16="http://schemas.microsoft.com/office/drawing/2014/main" id="{0B4C1984-A032-4156-88D3-2FC08692F3A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68980" y="11680439"/>
          <a:ext cx="4002747" cy="2156257"/>
        </a:xfrm>
        <a:prstGeom prst="rect">
          <a:avLst/>
        </a:prstGeom>
      </xdr:spPr>
    </xdr:pic>
    <xdr:clientData/>
  </xdr:twoCellAnchor>
  <xdr:twoCellAnchor editAs="oneCell">
    <xdr:from>
      <xdr:col>7</xdr:col>
      <xdr:colOff>117702</xdr:colOff>
      <xdr:row>55</xdr:row>
      <xdr:rowOff>169219</xdr:rowOff>
    </xdr:from>
    <xdr:to>
      <xdr:col>11</xdr:col>
      <xdr:colOff>542925</xdr:colOff>
      <xdr:row>68</xdr:row>
      <xdr:rowOff>70344</xdr:rowOff>
    </xdr:to>
    <xdr:pic>
      <xdr:nvPicPr>
        <xdr:cNvPr id="11" name="Imagen 10">
          <a:extLst>
            <a:ext uri="{FF2B5EF4-FFF2-40B4-BE49-F238E27FC236}">
              <a16:creationId xmlns:a16="http://schemas.microsoft.com/office/drawing/2014/main" id="{C813AF4B-7CE4-46AE-A8FD-4E0BE2297C9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522062" y="11667799"/>
          <a:ext cx="4273323" cy="2278565"/>
        </a:xfrm>
        <a:prstGeom prst="rect">
          <a:avLst/>
        </a:prstGeom>
      </xdr:spPr>
    </xdr:pic>
    <xdr:clientData/>
  </xdr:twoCellAnchor>
  <xdr:twoCellAnchor editAs="oneCell">
    <xdr:from>
      <xdr:col>1</xdr:col>
      <xdr:colOff>148286</xdr:colOff>
      <xdr:row>72</xdr:row>
      <xdr:rowOff>54187</xdr:rowOff>
    </xdr:from>
    <xdr:to>
      <xdr:col>6</xdr:col>
      <xdr:colOff>943768</xdr:colOff>
      <xdr:row>83</xdr:row>
      <xdr:rowOff>107317</xdr:rowOff>
    </xdr:to>
    <xdr:pic>
      <xdr:nvPicPr>
        <xdr:cNvPr id="12" name="Imagen 11">
          <a:extLst>
            <a:ext uri="{FF2B5EF4-FFF2-40B4-BE49-F238E27FC236}">
              <a16:creationId xmlns:a16="http://schemas.microsoft.com/office/drawing/2014/main" id="{A0328764-FF5C-40E3-AB2D-19F0A2FE58F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92126" y="14669347"/>
          <a:ext cx="3835862" cy="2064810"/>
        </a:xfrm>
        <a:prstGeom prst="rect">
          <a:avLst/>
        </a:prstGeom>
      </xdr:spPr>
    </xdr:pic>
    <xdr:clientData/>
  </xdr:twoCellAnchor>
  <xdr:twoCellAnchor editAs="oneCell">
    <xdr:from>
      <xdr:col>7</xdr:col>
      <xdr:colOff>115103</xdr:colOff>
      <xdr:row>71</xdr:row>
      <xdr:rowOff>150714</xdr:rowOff>
    </xdr:from>
    <xdr:to>
      <xdr:col>11</xdr:col>
      <xdr:colOff>498662</xdr:colOff>
      <xdr:row>84</xdr:row>
      <xdr:rowOff>25760</xdr:rowOff>
    </xdr:to>
    <xdr:pic>
      <xdr:nvPicPr>
        <xdr:cNvPr id="13" name="Imagen 12">
          <a:extLst>
            <a:ext uri="{FF2B5EF4-FFF2-40B4-BE49-F238E27FC236}">
              <a16:creationId xmlns:a16="http://schemas.microsoft.com/office/drawing/2014/main" id="{029B801F-58ED-4F24-8288-E62E8D14B2B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519463" y="14582994"/>
          <a:ext cx="4231659" cy="2252486"/>
        </a:xfrm>
        <a:prstGeom prst="rect">
          <a:avLst/>
        </a:prstGeom>
      </xdr:spPr>
    </xdr:pic>
    <xdr:clientData/>
  </xdr:twoCellAnchor>
  <xdr:twoCellAnchor editAs="oneCell">
    <xdr:from>
      <xdr:col>1</xdr:col>
      <xdr:colOff>136159</xdr:colOff>
      <xdr:row>88</xdr:row>
      <xdr:rowOff>102852</xdr:rowOff>
    </xdr:from>
    <xdr:to>
      <xdr:col>6</xdr:col>
      <xdr:colOff>929360</xdr:colOff>
      <xdr:row>99</xdr:row>
      <xdr:rowOff>149141</xdr:rowOff>
    </xdr:to>
    <xdr:pic>
      <xdr:nvPicPr>
        <xdr:cNvPr id="14" name="Imagen 13">
          <a:extLst>
            <a:ext uri="{FF2B5EF4-FFF2-40B4-BE49-F238E27FC236}">
              <a16:creationId xmlns:a16="http://schemas.microsoft.com/office/drawing/2014/main" id="{DD11F51F-1A04-4272-880C-E98BCA81F1C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79999" y="17651712"/>
          <a:ext cx="3833581" cy="2057969"/>
        </a:xfrm>
        <a:prstGeom prst="rect">
          <a:avLst/>
        </a:prstGeom>
      </xdr:spPr>
    </xdr:pic>
    <xdr:clientData/>
  </xdr:twoCellAnchor>
  <xdr:twoCellAnchor editAs="oneCell">
    <xdr:from>
      <xdr:col>7</xdr:col>
      <xdr:colOff>122118</xdr:colOff>
      <xdr:row>87</xdr:row>
      <xdr:rowOff>147207</xdr:rowOff>
    </xdr:from>
    <xdr:to>
      <xdr:col>11</xdr:col>
      <xdr:colOff>510694</xdr:colOff>
      <xdr:row>100</xdr:row>
      <xdr:rowOff>19744</xdr:rowOff>
    </xdr:to>
    <xdr:pic>
      <xdr:nvPicPr>
        <xdr:cNvPr id="15" name="Imagen 14">
          <a:extLst>
            <a:ext uri="{FF2B5EF4-FFF2-40B4-BE49-F238E27FC236}">
              <a16:creationId xmlns:a16="http://schemas.microsoft.com/office/drawing/2014/main" id="{58EF1F9D-FAC6-48F8-977C-B4869F42752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526478" y="17513187"/>
          <a:ext cx="4236676" cy="2249977"/>
        </a:xfrm>
        <a:prstGeom prst="rect">
          <a:avLst/>
        </a:prstGeom>
      </xdr:spPr>
    </xdr:pic>
    <xdr:clientData/>
  </xdr:twoCellAnchor>
  <xdr:twoCellAnchor editAs="oneCell">
    <xdr:from>
      <xdr:col>1</xdr:col>
      <xdr:colOff>141043</xdr:colOff>
      <xdr:row>104</xdr:row>
      <xdr:rowOff>63951</xdr:rowOff>
    </xdr:from>
    <xdr:to>
      <xdr:col>6</xdr:col>
      <xdr:colOff>931964</xdr:colOff>
      <xdr:row>115</xdr:row>
      <xdr:rowOff>112521</xdr:rowOff>
    </xdr:to>
    <xdr:pic>
      <xdr:nvPicPr>
        <xdr:cNvPr id="16" name="Imagen 15">
          <a:extLst>
            <a:ext uri="{FF2B5EF4-FFF2-40B4-BE49-F238E27FC236}">
              <a16:creationId xmlns:a16="http://schemas.microsoft.com/office/drawing/2014/main" id="{460152A7-4DF9-408B-8AA9-C8D183E4C5D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84883" y="20546511"/>
          <a:ext cx="3831301" cy="2060250"/>
        </a:xfrm>
        <a:prstGeom prst="rect">
          <a:avLst/>
        </a:prstGeom>
      </xdr:spPr>
    </xdr:pic>
    <xdr:clientData/>
  </xdr:twoCellAnchor>
  <xdr:twoCellAnchor editAs="oneCell">
    <xdr:from>
      <xdr:col>7</xdr:col>
      <xdr:colOff>130623</xdr:colOff>
      <xdr:row>103</xdr:row>
      <xdr:rowOff>114633</xdr:rowOff>
    </xdr:from>
    <xdr:to>
      <xdr:col>11</xdr:col>
      <xdr:colOff>519199</xdr:colOff>
      <xdr:row>115</xdr:row>
      <xdr:rowOff>180085</xdr:rowOff>
    </xdr:to>
    <xdr:pic>
      <xdr:nvPicPr>
        <xdr:cNvPr id="17" name="Imagen 16">
          <a:extLst>
            <a:ext uri="{FF2B5EF4-FFF2-40B4-BE49-F238E27FC236}">
              <a16:creationId xmlns:a16="http://schemas.microsoft.com/office/drawing/2014/main" id="{7E4F5BDF-0EEC-4557-B8D2-6544255D2A0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534983" y="20414313"/>
          <a:ext cx="4236676" cy="2260012"/>
        </a:xfrm>
        <a:prstGeom prst="rect">
          <a:avLst/>
        </a:prstGeom>
      </xdr:spPr>
    </xdr:pic>
    <xdr:clientData/>
  </xdr:twoCellAnchor>
  <xdr:twoCellAnchor editAs="oneCell">
    <xdr:from>
      <xdr:col>1</xdr:col>
      <xdr:colOff>158051</xdr:colOff>
      <xdr:row>120</xdr:row>
      <xdr:rowOff>85843</xdr:rowOff>
    </xdr:from>
    <xdr:to>
      <xdr:col>6</xdr:col>
      <xdr:colOff>948972</xdr:colOff>
      <xdr:row>131</xdr:row>
      <xdr:rowOff>132133</xdr:rowOff>
    </xdr:to>
    <xdr:pic>
      <xdr:nvPicPr>
        <xdr:cNvPr id="18" name="Imagen 17">
          <a:extLst>
            <a:ext uri="{FF2B5EF4-FFF2-40B4-BE49-F238E27FC236}">
              <a16:creationId xmlns:a16="http://schemas.microsoft.com/office/drawing/2014/main" id="{AA70419E-D153-430A-A750-70A1D360F1F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01891" y="23502103"/>
          <a:ext cx="3831301" cy="2057970"/>
        </a:xfrm>
        <a:prstGeom prst="rect">
          <a:avLst/>
        </a:prstGeom>
      </xdr:spPr>
    </xdr:pic>
    <xdr:clientData/>
  </xdr:twoCellAnchor>
  <xdr:twoCellAnchor editAs="oneCell">
    <xdr:from>
      <xdr:col>7</xdr:col>
      <xdr:colOff>91610</xdr:colOff>
      <xdr:row>119</xdr:row>
      <xdr:rowOff>135724</xdr:rowOff>
    </xdr:from>
    <xdr:to>
      <xdr:col>11</xdr:col>
      <xdr:colOff>482693</xdr:colOff>
      <xdr:row>132</xdr:row>
      <xdr:rowOff>18295</xdr:rowOff>
    </xdr:to>
    <xdr:pic>
      <xdr:nvPicPr>
        <xdr:cNvPr id="19" name="Imagen 18">
          <a:extLst>
            <a:ext uri="{FF2B5EF4-FFF2-40B4-BE49-F238E27FC236}">
              <a16:creationId xmlns:a16="http://schemas.microsoft.com/office/drawing/2014/main" id="{147CF652-B090-4BB3-8F14-DCD6F4AD12E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495970" y="23369104"/>
          <a:ext cx="4239183" cy="2260011"/>
        </a:xfrm>
        <a:prstGeom prst="rect">
          <a:avLst/>
        </a:prstGeom>
      </xdr:spPr>
    </xdr:pic>
    <xdr:clientData/>
  </xdr:twoCellAnchor>
  <xdr:twoCellAnchor editAs="oneCell">
    <xdr:from>
      <xdr:col>1</xdr:col>
      <xdr:colOff>138188</xdr:colOff>
      <xdr:row>136</xdr:row>
      <xdr:rowOff>133249</xdr:rowOff>
    </xdr:from>
    <xdr:to>
      <xdr:col>6</xdr:col>
      <xdr:colOff>924549</xdr:colOff>
      <xdr:row>147</xdr:row>
      <xdr:rowOff>177257</xdr:rowOff>
    </xdr:to>
    <xdr:pic>
      <xdr:nvPicPr>
        <xdr:cNvPr id="20" name="Imagen 19">
          <a:extLst>
            <a:ext uri="{FF2B5EF4-FFF2-40B4-BE49-F238E27FC236}">
              <a16:creationId xmlns:a16="http://schemas.microsoft.com/office/drawing/2014/main" id="{A7C30BDB-41D4-46DF-85FB-2CCA7EE3042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82028" y="26483209"/>
          <a:ext cx="3826741" cy="2055688"/>
        </a:xfrm>
        <a:prstGeom prst="rect">
          <a:avLst/>
        </a:prstGeom>
      </xdr:spPr>
    </xdr:pic>
    <xdr:clientData/>
  </xdr:twoCellAnchor>
  <xdr:twoCellAnchor editAs="oneCell">
    <xdr:from>
      <xdr:col>7</xdr:col>
      <xdr:colOff>98094</xdr:colOff>
      <xdr:row>135</xdr:row>
      <xdr:rowOff>191749</xdr:rowOff>
    </xdr:from>
    <xdr:to>
      <xdr:col>11</xdr:col>
      <xdr:colOff>481653</xdr:colOff>
      <xdr:row>148</xdr:row>
      <xdr:rowOff>71811</xdr:rowOff>
    </xdr:to>
    <xdr:pic>
      <xdr:nvPicPr>
        <xdr:cNvPr id="21" name="Imagen 20">
          <a:extLst>
            <a:ext uri="{FF2B5EF4-FFF2-40B4-BE49-F238E27FC236}">
              <a16:creationId xmlns:a16="http://schemas.microsoft.com/office/drawing/2014/main" id="{5DCE0468-DDF8-49EA-92F2-75F9500E951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502454" y="26351209"/>
          <a:ext cx="4231659" cy="2265122"/>
        </a:xfrm>
        <a:prstGeom prst="rect">
          <a:avLst/>
        </a:prstGeom>
      </xdr:spPr>
    </xdr:pic>
    <xdr:clientData/>
  </xdr:twoCellAnchor>
  <xdr:twoCellAnchor editAs="oneCell">
    <xdr:from>
      <xdr:col>1</xdr:col>
      <xdr:colOff>143403</xdr:colOff>
      <xdr:row>152</xdr:row>
      <xdr:rowOff>59070</xdr:rowOff>
    </xdr:from>
    <xdr:to>
      <xdr:col>6</xdr:col>
      <xdr:colOff>941164</xdr:colOff>
      <xdr:row>163</xdr:row>
      <xdr:rowOff>109920</xdr:rowOff>
    </xdr:to>
    <xdr:pic>
      <xdr:nvPicPr>
        <xdr:cNvPr id="22" name="Imagen 21">
          <a:extLst>
            <a:ext uri="{FF2B5EF4-FFF2-40B4-BE49-F238E27FC236}">
              <a16:creationId xmlns:a16="http://schemas.microsoft.com/office/drawing/2014/main" id="{39A7EEDA-7EE0-4D0F-B5C0-E36D8708072D}"/>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87243" y="29342730"/>
          <a:ext cx="3838141" cy="2062530"/>
        </a:xfrm>
        <a:prstGeom prst="rect">
          <a:avLst/>
        </a:prstGeom>
      </xdr:spPr>
    </xdr:pic>
    <xdr:clientData/>
  </xdr:twoCellAnchor>
  <xdr:twoCellAnchor editAs="oneCell">
    <xdr:from>
      <xdr:col>1</xdr:col>
      <xdr:colOff>189568</xdr:colOff>
      <xdr:row>169</xdr:row>
      <xdr:rowOff>95028</xdr:rowOff>
    </xdr:from>
    <xdr:to>
      <xdr:col>6</xdr:col>
      <xdr:colOff>989573</xdr:colOff>
      <xdr:row>180</xdr:row>
      <xdr:rowOff>103898</xdr:rowOff>
    </xdr:to>
    <xdr:pic>
      <xdr:nvPicPr>
        <xdr:cNvPr id="23" name="Imagen 22">
          <a:extLst>
            <a:ext uri="{FF2B5EF4-FFF2-40B4-BE49-F238E27FC236}">
              <a16:creationId xmlns:a16="http://schemas.microsoft.com/office/drawing/2014/main" id="{E577CE0E-1637-4AA3-AAC4-B4A91CE614D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33408" y="33325848"/>
          <a:ext cx="3840385" cy="2020550"/>
        </a:xfrm>
        <a:prstGeom prst="rect">
          <a:avLst/>
        </a:prstGeom>
      </xdr:spPr>
    </xdr:pic>
    <xdr:clientData/>
  </xdr:twoCellAnchor>
  <xdr:twoCellAnchor editAs="oneCell">
    <xdr:from>
      <xdr:col>7</xdr:col>
      <xdr:colOff>85146</xdr:colOff>
      <xdr:row>168</xdr:row>
      <xdr:rowOff>177801</xdr:rowOff>
    </xdr:from>
    <xdr:to>
      <xdr:col>11</xdr:col>
      <xdr:colOff>474868</xdr:colOff>
      <xdr:row>181</xdr:row>
      <xdr:rowOff>21124</xdr:rowOff>
    </xdr:to>
    <xdr:pic>
      <xdr:nvPicPr>
        <xdr:cNvPr id="24" name="Imagen 23">
          <a:extLst>
            <a:ext uri="{FF2B5EF4-FFF2-40B4-BE49-F238E27FC236}">
              <a16:creationId xmlns:a16="http://schemas.microsoft.com/office/drawing/2014/main" id="{6A09EE12-DC6E-45C0-8D01-B79ED84CC4C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489506" y="33225741"/>
          <a:ext cx="4237822" cy="2220763"/>
        </a:xfrm>
        <a:prstGeom prst="rect">
          <a:avLst/>
        </a:prstGeom>
      </xdr:spPr>
    </xdr:pic>
    <xdr:clientData/>
  </xdr:twoCellAnchor>
  <xdr:twoCellAnchor editAs="oneCell">
    <xdr:from>
      <xdr:col>1</xdr:col>
      <xdr:colOff>176421</xdr:colOff>
      <xdr:row>185</xdr:row>
      <xdr:rowOff>43782</xdr:rowOff>
    </xdr:from>
    <xdr:to>
      <xdr:col>6</xdr:col>
      <xdr:colOff>974146</xdr:colOff>
      <xdr:row>196</xdr:row>
      <xdr:rowOff>50371</xdr:rowOff>
    </xdr:to>
    <xdr:pic>
      <xdr:nvPicPr>
        <xdr:cNvPr id="25" name="Imagen 24">
          <a:extLst>
            <a:ext uri="{FF2B5EF4-FFF2-40B4-BE49-F238E27FC236}">
              <a16:creationId xmlns:a16="http://schemas.microsoft.com/office/drawing/2014/main" id="{39F6CF38-40E9-40E6-92E6-11EEB3652E2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20261" y="36208302"/>
          <a:ext cx="3838105" cy="2018269"/>
        </a:xfrm>
        <a:prstGeom prst="rect">
          <a:avLst/>
        </a:prstGeom>
      </xdr:spPr>
    </xdr:pic>
    <xdr:clientData/>
  </xdr:twoCellAnchor>
  <xdr:twoCellAnchor editAs="oneCell">
    <xdr:from>
      <xdr:col>7</xdr:col>
      <xdr:colOff>110212</xdr:colOff>
      <xdr:row>184</xdr:row>
      <xdr:rowOff>174293</xdr:rowOff>
    </xdr:from>
    <xdr:to>
      <xdr:col>11</xdr:col>
      <xdr:colOff>497427</xdr:colOff>
      <xdr:row>197</xdr:row>
      <xdr:rowOff>15108</xdr:rowOff>
    </xdr:to>
    <xdr:pic>
      <xdr:nvPicPr>
        <xdr:cNvPr id="26" name="Imagen 25">
          <a:extLst>
            <a:ext uri="{FF2B5EF4-FFF2-40B4-BE49-F238E27FC236}">
              <a16:creationId xmlns:a16="http://schemas.microsoft.com/office/drawing/2014/main" id="{128A14A7-9218-42B8-9FFD-A94B5238619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514572" y="36155933"/>
          <a:ext cx="4235315" cy="2218255"/>
        </a:xfrm>
        <a:prstGeom prst="rect">
          <a:avLst/>
        </a:prstGeom>
      </xdr:spPr>
    </xdr:pic>
    <xdr:clientData/>
  </xdr:twoCellAnchor>
  <xdr:twoCellAnchor editAs="oneCell">
    <xdr:from>
      <xdr:col>8</xdr:col>
      <xdr:colOff>853428</xdr:colOff>
      <xdr:row>200</xdr:row>
      <xdr:rowOff>67952</xdr:rowOff>
    </xdr:from>
    <xdr:to>
      <xdr:col>10</xdr:col>
      <xdr:colOff>3205</xdr:colOff>
      <xdr:row>213</xdr:row>
      <xdr:rowOff>140498</xdr:rowOff>
    </xdr:to>
    <xdr:pic>
      <xdr:nvPicPr>
        <xdr:cNvPr id="27" name="Imagen 26">
          <a:extLst>
            <a:ext uri="{FF2B5EF4-FFF2-40B4-BE49-F238E27FC236}">
              <a16:creationId xmlns:a16="http://schemas.microsoft.com/office/drawing/2014/main" id="{471FD3FA-0662-496D-BB73-D16F62C8F0E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844528" y="38983292"/>
          <a:ext cx="1489117" cy="2449986"/>
        </a:xfrm>
        <a:prstGeom prst="rect">
          <a:avLst/>
        </a:prstGeom>
      </xdr:spPr>
    </xdr:pic>
    <xdr:clientData/>
  </xdr:twoCellAnchor>
  <xdr:twoCellAnchor editAs="oneCell">
    <xdr:from>
      <xdr:col>1</xdr:col>
      <xdr:colOff>189568</xdr:colOff>
      <xdr:row>201</xdr:row>
      <xdr:rowOff>98650</xdr:rowOff>
    </xdr:from>
    <xdr:to>
      <xdr:col>6</xdr:col>
      <xdr:colOff>989573</xdr:colOff>
      <xdr:row>212</xdr:row>
      <xdr:rowOff>109800</xdr:rowOff>
    </xdr:to>
    <xdr:pic>
      <xdr:nvPicPr>
        <xdr:cNvPr id="28" name="Imagen 27">
          <a:extLst>
            <a:ext uri="{FF2B5EF4-FFF2-40B4-BE49-F238E27FC236}">
              <a16:creationId xmlns:a16="http://schemas.microsoft.com/office/drawing/2014/main" id="{D55600F8-909C-40C6-AC13-B9C2E93B181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33408" y="39196870"/>
          <a:ext cx="3840385" cy="2022830"/>
        </a:xfrm>
        <a:prstGeom prst="rect">
          <a:avLst/>
        </a:prstGeom>
      </xdr:spPr>
    </xdr:pic>
    <xdr:clientData/>
  </xdr:twoCellAnchor>
  <xdr:twoCellAnchor editAs="oneCell">
    <xdr:from>
      <xdr:col>1</xdr:col>
      <xdr:colOff>116989</xdr:colOff>
      <xdr:row>217</xdr:row>
      <xdr:rowOff>127225</xdr:rowOff>
    </xdr:from>
    <xdr:to>
      <xdr:col>6</xdr:col>
      <xdr:colOff>919275</xdr:colOff>
      <xdr:row>228</xdr:row>
      <xdr:rowOff>138375</xdr:rowOff>
    </xdr:to>
    <xdr:pic>
      <xdr:nvPicPr>
        <xdr:cNvPr id="29" name="Imagen 28">
          <a:extLst>
            <a:ext uri="{FF2B5EF4-FFF2-40B4-BE49-F238E27FC236}">
              <a16:creationId xmlns:a16="http://schemas.microsoft.com/office/drawing/2014/main" id="{3313E33C-9998-4EC3-AB01-C4F110FBA40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360829" y="42159145"/>
          <a:ext cx="3842666" cy="2022830"/>
        </a:xfrm>
        <a:prstGeom prst="rect">
          <a:avLst/>
        </a:prstGeom>
      </xdr:spPr>
    </xdr:pic>
    <xdr:clientData/>
  </xdr:twoCellAnchor>
  <xdr:twoCellAnchor editAs="oneCell">
    <xdr:from>
      <xdr:col>7</xdr:col>
      <xdr:colOff>144805</xdr:colOff>
      <xdr:row>216</xdr:row>
      <xdr:rowOff>129177</xdr:rowOff>
    </xdr:from>
    <xdr:to>
      <xdr:col>11</xdr:col>
      <xdr:colOff>529511</xdr:colOff>
      <xdr:row>228</xdr:row>
      <xdr:rowOff>155475</xdr:rowOff>
    </xdr:to>
    <xdr:pic>
      <xdr:nvPicPr>
        <xdr:cNvPr id="30" name="Imagen 29">
          <a:extLst>
            <a:ext uri="{FF2B5EF4-FFF2-40B4-BE49-F238E27FC236}">
              <a16:creationId xmlns:a16="http://schemas.microsoft.com/office/drawing/2014/main" id="{F1D51F12-FCF5-40B4-8459-3093A45F2AF7}"/>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549165" y="41978217"/>
          <a:ext cx="4232806" cy="2220858"/>
        </a:xfrm>
        <a:prstGeom prst="rect">
          <a:avLst/>
        </a:prstGeom>
      </xdr:spPr>
    </xdr:pic>
    <xdr:clientData/>
  </xdr:twoCellAnchor>
  <xdr:twoCellAnchor editAs="oneCell">
    <xdr:from>
      <xdr:col>1</xdr:col>
      <xdr:colOff>128796</xdr:colOff>
      <xdr:row>233</xdr:row>
      <xdr:rowOff>73697</xdr:rowOff>
    </xdr:from>
    <xdr:to>
      <xdr:col>6</xdr:col>
      <xdr:colOff>926521</xdr:colOff>
      <xdr:row>244</xdr:row>
      <xdr:rowOff>87127</xdr:rowOff>
    </xdr:to>
    <xdr:pic>
      <xdr:nvPicPr>
        <xdr:cNvPr id="31" name="Imagen 30">
          <a:extLst>
            <a:ext uri="{FF2B5EF4-FFF2-40B4-BE49-F238E27FC236}">
              <a16:creationId xmlns:a16="http://schemas.microsoft.com/office/drawing/2014/main" id="{72000994-C920-4640-ACE6-9C00F4D3EC7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372636" y="45039317"/>
          <a:ext cx="3838105" cy="2025110"/>
        </a:xfrm>
        <a:prstGeom prst="rect">
          <a:avLst/>
        </a:prstGeom>
      </xdr:spPr>
    </xdr:pic>
    <xdr:clientData/>
  </xdr:twoCellAnchor>
  <xdr:twoCellAnchor editAs="oneCell">
    <xdr:from>
      <xdr:col>7</xdr:col>
      <xdr:colOff>129262</xdr:colOff>
      <xdr:row>232</xdr:row>
      <xdr:rowOff>155243</xdr:rowOff>
    </xdr:from>
    <xdr:to>
      <xdr:col>11</xdr:col>
      <xdr:colOff>516477</xdr:colOff>
      <xdr:row>245</xdr:row>
      <xdr:rowOff>3678</xdr:rowOff>
    </xdr:to>
    <xdr:pic>
      <xdr:nvPicPr>
        <xdr:cNvPr id="32" name="Imagen 31">
          <a:extLst>
            <a:ext uri="{FF2B5EF4-FFF2-40B4-BE49-F238E27FC236}">
              <a16:creationId xmlns:a16="http://schemas.microsoft.com/office/drawing/2014/main" id="{F102096B-0F0C-4427-8E40-17D19676EA1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533622" y="44937983"/>
          <a:ext cx="4235315" cy="2225875"/>
        </a:xfrm>
        <a:prstGeom prst="rect">
          <a:avLst/>
        </a:prstGeom>
      </xdr:spPr>
    </xdr:pic>
    <xdr:clientData/>
  </xdr:twoCellAnchor>
  <xdr:twoCellAnchor editAs="oneCell">
    <xdr:from>
      <xdr:col>1</xdr:col>
      <xdr:colOff>128796</xdr:colOff>
      <xdr:row>249</xdr:row>
      <xdr:rowOff>114078</xdr:rowOff>
    </xdr:from>
    <xdr:to>
      <xdr:col>6</xdr:col>
      <xdr:colOff>926521</xdr:colOff>
      <xdr:row>260</xdr:row>
      <xdr:rowOff>122948</xdr:rowOff>
    </xdr:to>
    <xdr:pic>
      <xdr:nvPicPr>
        <xdr:cNvPr id="33" name="Imagen 32">
          <a:extLst>
            <a:ext uri="{FF2B5EF4-FFF2-40B4-BE49-F238E27FC236}">
              <a16:creationId xmlns:a16="http://schemas.microsoft.com/office/drawing/2014/main" id="{D4C0FA14-BC91-4630-8A86-E3D79481370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372636" y="48013398"/>
          <a:ext cx="3838105" cy="2020550"/>
        </a:xfrm>
        <a:prstGeom prst="rect">
          <a:avLst/>
        </a:prstGeom>
      </xdr:spPr>
    </xdr:pic>
    <xdr:clientData/>
  </xdr:twoCellAnchor>
  <xdr:twoCellAnchor editAs="oneCell">
    <xdr:from>
      <xdr:col>7</xdr:col>
      <xdr:colOff>100687</xdr:colOff>
      <xdr:row>249</xdr:row>
      <xdr:rowOff>15876</xdr:rowOff>
    </xdr:from>
    <xdr:to>
      <xdr:col>11</xdr:col>
      <xdr:colOff>487902</xdr:colOff>
      <xdr:row>261</xdr:row>
      <xdr:rowOff>49699</xdr:rowOff>
    </xdr:to>
    <xdr:pic>
      <xdr:nvPicPr>
        <xdr:cNvPr id="34" name="Imagen 33">
          <a:extLst>
            <a:ext uri="{FF2B5EF4-FFF2-40B4-BE49-F238E27FC236}">
              <a16:creationId xmlns:a16="http://schemas.microsoft.com/office/drawing/2014/main" id="{7D932AC6-3403-492D-A48A-0AF08DC64CD5}"/>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505047" y="47915196"/>
          <a:ext cx="4235315" cy="2228383"/>
        </a:xfrm>
        <a:prstGeom prst="rect">
          <a:avLst/>
        </a:prstGeom>
      </xdr:spPr>
    </xdr:pic>
    <xdr:clientData/>
  </xdr:twoCellAnchor>
  <xdr:twoCellAnchor editAs="oneCell">
    <xdr:from>
      <xdr:col>7</xdr:col>
      <xdr:colOff>135280</xdr:colOff>
      <xdr:row>264</xdr:row>
      <xdr:rowOff>161260</xdr:rowOff>
    </xdr:from>
    <xdr:to>
      <xdr:col>11</xdr:col>
      <xdr:colOff>519986</xdr:colOff>
      <xdr:row>276</xdr:row>
      <xdr:rowOff>182447</xdr:rowOff>
    </xdr:to>
    <xdr:pic>
      <xdr:nvPicPr>
        <xdr:cNvPr id="35" name="Imagen 34">
          <a:extLst>
            <a:ext uri="{FF2B5EF4-FFF2-40B4-BE49-F238E27FC236}">
              <a16:creationId xmlns:a16="http://schemas.microsoft.com/office/drawing/2014/main" id="{F5BC8BDB-C24B-4481-A8F4-7FB832F7C85E}"/>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539640" y="50811400"/>
          <a:ext cx="4232806" cy="2215747"/>
        </a:xfrm>
        <a:prstGeom prst="rect">
          <a:avLst/>
        </a:prstGeom>
      </xdr:spPr>
    </xdr:pic>
    <xdr:clientData/>
  </xdr:twoCellAnchor>
  <xdr:twoCellAnchor editAs="oneCell">
    <xdr:from>
      <xdr:col>1</xdr:col>
      <xdr:colOff>146390</xdr:colOff>
      <xdr:row>265</xdr:row>
      <xdr:rowOff>70075</xdr:rowOff>
    </xdr:from>
    <xdr:to>
      <xdr:col>6</xdr:col>
      <xdr:colOff>946395</xdr:colOff>
      <xdr:row>276</xdr:row>
      <xdr:rowOff>81225</xdr:rowOff>
    </xdr:to>
    <xdr:pic>
      <xdr:nvPicPr>
        <xdr:cNvPr id="36" name="Imagen 35">
          <a:extLst>
            <a:ext uri="{FF2B5EF4-FFF2-40B4-BE49-F238E27FC236}">
              <a16:creationId xmlns:a16="http://schemas.microsoft.com/office/drawing/2014/main" id="{9C3E93A7-156C-4406-AE5A-DC69846BBA9A}"/>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390230" y="50903095"/>
          <a:ext cx="3840385" cy="2022830"/>
        </a:xfrm>
        <a:prstGeom prst="rect">
          <a:avLst/>
        </a:prstGeom>
      </xdr:spPr>
    </xdr:pic>
    <xdr:clientData/>
  </xdr:twoCellAnchor>
  <xdr:twoCellAnchor editAs="oneCell">
    <xdr:from>
      <xdr:col>1</xdr:col>
      <xdr:colOff>133350</xdr:colOff>
      <xdr:row>281</xdr:row>
      <xdr:rowOff>114525</xdr:rowOff>
    </xdr:from>
    <xdr:to>
      <xdr:col>6</xdr:col>
      <xdr:colOff>841074</xdr:colOff>
      <xdr:row>289</xdr:row>
      <xdr:rowOff>0</xdr:rowOff>
    </xdr:to>
    <xdr:pic>
      <xdr:nvPicPr>
        <xdr:cNvPr id="37" name="Imagen 36">
          <a:extLst>
            <a:ext uri="{FF2B5EF4-FFF2-40B4-BE49-F238E27FC236}">
              <a16:creationId xmlns:a16="http://schemas.microsoft.com/office/drawing/2014/main" id="{92A7A8D3-FEDA-4FA6-8349-9813519E364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377190" y="55847205"/>
          <a:ext cx="3748104" cy="2636295"/>
        </a:xfrm>
        <a:prstGeom prst="rect">
          <a:avLst/>
        </a:prstGeom>
      </xdr:spPr>
    </xdr:pic>
    <xdr:clientData/>
  </xdr:twoCellAnchor>
  <xdr:twoCellAnchor editAs="oneCell">
    <xdr:from>
      <xdr:col>7</xdr:col>
      <xdr:colOff>266700</xdr:colOff>
      <xdr:row>281</xdr:row>
      <xdr:rowOff>93075</xdr:rowOff>
    </xdr:from>
    <xdr:to>
      <xdr:col>11</xdr:col>
      <xdr:colOff>161924</xdr:colOff>
      <xdr:row>289</xdr:row>
      <xdr:rowOff>20139</xdr:rowOff>
    </xdr:to>
    <xdr:pic>
      <xdr:nvPicPr>
        <xdr:cNvPr id="38" name="Imagen 37">
          <a:extLst>
            <a:ext uri="{FF2B5EF4-FFF2-40B4-BE49-F238E27FC236}">
              <a16:creationId xmlns:a16="http://schemas.microsoft.com/office/drawing/2014/main" id="{783507D7-B005-4B82-AC40-F6CBD1AF483E}"/>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4671060" y="55825755"/>
          <a:ext cx="3743324" cy="267788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Informe%20Semanal%20Gerencial%20No.%20260%20(9%20Oct%20-%2014%20Oct)%20(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refreshError="1"/>
      <sheetData sheetId="1" refreshError="1"/>
      <sheetData sheetId="2">
        <row r="13">
          <cell r="S13">
            <v>105.7</v>
          </cell>
        </row>
        <row r="14">
          <cell r="S14">
            <v>105.36</v>
          </cell>
        </row>
        <row r="15">
          <cell r="S15">
            <v>104.97</v>
          </cell>
        </row>
        <row r="16">
          <cell r="S16">
            <v>104.97</v>
          </cell>
        </row>
        <row r="17">
          <cell r="S17">
            <v>104.96</v>
          </cell>
        </row>
      </sheetData>
      <sheetData sheetId="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8"/>
  <sheetViews>
    <sheetView showGridLines="0" tabSelected="1" zoomScale="71" zoomScaleNormal="71" zoomScaleSheetLayoutView="70" zoomScalePageLayoutView="95" workbookViewId="0">
      <selection activeCell="I55" sqref="I55:J5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219"/>
      <c r="C2" s="219"/>
      <c r="D2" s="219"/>
      <c r="E2" s="219"/>
      <c r="F2" s="307" t="s">
        <v>430</v>
      </c>
      <c r="G2" s="307"/>
      <c r="H2" s="307"/>
      <c r="I2" s="307"/>
      <c r="J2" s="307"/>
      <c r="K2" s="307"/>
      <c r="L2" s="307"/>
      <c r="M2" s="307"/>
      <c r="N2" s="307"/>
      <c r="O2" s="307"/>
      <c r="P2" s="307"/>
      <c r="Q2" s="307" t="s">
        <v>0</v>
      </c>
      <c r="R2" s="307"/>
      <c r="S2" s="219"/>
      <c r="T2" s="219"/>
    </row>
    <row r="3" spans="2:20" ht="30" customHeight="1" x14ac:dyDescent="0.2">
      <c r="B3" s="219"/>
      <c r="C3" s="219"/>
      <c r="D3" s="219"/>
      <c r="E3" s="219"/>
      <c r="F3" s="307" t="s">
        <v>431</v>
      </c>
      <c r="G3" s="307"/>
      <c r="H3" s="219" t="s">
        <v>1</v>
      </c>
      <c r="I3" s="219"/>
      <c r="J3" s="219"/>
      <c r="K3" s="219"/>
      <c r="L3" s="219"/>
      <c r="M3" s="219"/>
      <c r="N3" s="219"/>
      <c r="O3" s="219"/>
      <c r="P3" s="219"/>
      <c r="Q3" s="307" t="s">
        <v>2</v>
      </c>
      <c r="R3" s="307"/>
      <c r="S3" s="400"/>
      <c r="T3" s="400"/>
    </row>
    <row r="4" spans="2:20" ht="30" customHeight="1" x14ac:dyDescent="0.2">
      <c r="B4" s="219"/>
      <c r="C4" s="219"/>
      <c r="D4" s="219"/>
      <c r="E4" s="219"/>
      <c r="F4" s="307" t="s">
        <v>432</v>
      </c>
      <c r="G4" s="307"/>
      <c r="H4" s="219" t="s">
        <v>3</v>
      </c>
      <c r="I4" s="219"/>
      <c r="J4" s="219"/>
      <c r="K4" s="219"/>
      <c r="L4" s="219"/>
      <c r="M4" s="219"/>
      <c r="N4" s="219"/>
      <c r="O4" s="219"/>
      <c r="P4" s="219"/>
      <c r="Q4" s="307" t="s">
        <v>4</v>
      </c>
      <c r="R4" s="307"/>
      <c r="S4" s="396" t="s">
        <v>1024</v>
      </c>
      <c r="T4" s="396"/>
    </row>
    <row r="5" spans="2:20" ht="14.25" x14ac:dyDescent="0.2">
      <c r="B5" s="397"/>
      <c r="C5" s="397"/>
      <c r="D5" s="397"/>
      <c r="E5" s="397"/>
      <c r="F5" s="397"/>
      <c r="G5" s="397"/>
      <c r="H5" s="397"/>
      <c r="I5" s="397"/>
      <c r="J5" s="397"/>
      <c r="K5" s="397"/>
      <c r="L5" s="397"/>
      <c r="M5" s="397"/>
      <c r="N5" s="397"/>
      <c r="O5" s="397"/>
      <c r="P5" s="397"/>
      <c r="Q5" s="397"/>
      <c r="R5" s="397"/>
      <c r="S5" s="397"/>
      <c r="T5" s="397"/>
    </row>
    <row r="6" spans="2:20" ht="22.5" customHeight="1" x14ac:dyDescent="0.2">
      <c r="B6" s="398" t="s">
        <v>5</v>
      </c>
      <c r="C6" s="398"/>
      <c r="D6" s="398"/>
      <c r="E6" s="398"/>
      <c r="F6" s="398"/>
      <c r="G6" s="398"/>
      <c r="H6" s="398"/>
      <c r="I6" s="398"/>
      <c r="J6" s="398"/>
      <c r="K6" s="398"/>
      <c r="L6" s="398"/>
      <c r="M6" s="398"/>
      <c r="N6" s="398"/>
      <c r="O6" s="398"/>
      <c r="P6" s="398"/>
      <c r="Q6" s="398"/>
      <c r="R6" s="398"/>
      <c r="S6" s="398"/>
      <c r="T6" s="398"/>
    </row>
    <row r="7" spans="2:20" ht="14.25" x14ac:dyDescent="0.2">
      <c r="B7" s="256"/>
      <c r="C7" s="256"/>
      <c r="D7" s="256"/>
      <c r="E7" s="256"/>
      <c r="F7" s="256"/>
      <c r="G7" s="256"/>
      <c r="H7" s="256"/>
      <c r="I7" s="256"/>
      <c r="J7" s="256"/>
      <c r="K7" s="256"/>
      <c r="L7" s="256"/>
      <c r="M7" s="256"/>
      <c r="N7" s="256"/>
      <c r="O7" s="256"/>
      <c r="P7" s="256"/>
      <c r="Q7" s="256"/>
      <c r="R7" s="256"/>
      <c r="S7" s="256"/>
      <c r="T7" s="256"/>
    </row>
    <row r="8" spans="2:20" ht="22.5" customHeight="1" x14ac:dyDescent="0.2">
      <c r="B8" s="399" t="s">
        <v>6</v>
      </c>
      <c r="C8" s="399"/>
      <c r="D8" s="399"/>
      <c r="E8" s="399"/>
      <c r="F8" s="399"/>
      <c r="G8" s="399"/>
      <c r="H8" s="399"/>
      <c r="I8" s="399"/>
      <c r="J8" s="399"/>
      <c r="K8" s="399"/>
      <c r="L8" s="399"/>
      <c r="M8" s="399"/>
      <c r="N8" s="399"/>
      <c r="O8" s="399"/>
      <c r="P8" s="399"/>
      <c r="Q8" s="399"/>
      <c r="R8" s="399"/>
      <c r="S8" s="399"/>
      <c r="T8" s="399"/>
    </row>
    <row r="9" spans="2:20" ht="22.5" customHeight="1" x14ac:dyDescent="0.2">
      <c r="B9" s="299" t="s">
        <v>7</v>
      </c>
      <c r="C9" s="303"/>
      <c r="D9" s="303"/>
      <c r="E9" s="303"/>
      <c r="F9" s="303"/>
      <c r="G9" s="303"/>
      <c r="H9" s="303"/>
      <c r="I9" s="303"/>
      <c r="J9" s="303"/>
      <c r="K9" s="303"/>
      <c r="L9" s="303"/>
      <c r="M9" s="303"/>
      <c r="N9" s="303"/>
      <c r="O9" s="303"/>
      <c r="P9" s="303"/>
      <c r="Q9" s="303"/>
      <c r="R9" s="303"/>
      <c r="S9" s="303"/>
      <c r="T9" s="300"/>
    </row>
    <row r="10" spans="2:20" ht="22.5" customHeight="1" x14ac:dyDescent="0.2">
      <c r="B10" s="401" t="s">
        <v>8</v>
      </c>
      <c r="C10" s="401"/>
      <c r="D10" s="401"/>
      <c r="E10" s="401"/>
      <c r="F10" s="229" t="s">
        <v>9</v>
      </c>
      <c r="G10" s="257"/>
      <c r="H10" s="257"/>
      <c r="I10" s="230"/>
      <c r="J10" s="421" t="s">
        <v>10</v>
      </c>
      <c r="K10" s="422"/>
      <c r="L10" s="422"/>
      <c r="M10" s="422"/>
      <c r="N10" s="423"/>
      <c r="O10" s="229" t="s">
        <v>11</v>
      </c>
      <c r="P10" s="257"/>
      <c r="Q10" s="230"/>
      <c r="R10" s="427" t="s">
        <v>12</v>
      </c>
      <c r="S10" s="427"/>
      <c r="T10" s="427"/>
    </row>
    <row r="11" spans="2:20" ht="22.5" customHeight="1" x14ac:dyDescent="0.2">
      <c r="B11" s="401"/>
      <c r="C11" s="401"/>
      <c r="D11" s="401"/>
      <c r="E11" s="401"/>
      <c r="F11" s="418"/>
      <c r="G11" s="419"/>
      <c r="H11" s="419"/>
      <c r="I11" s="420"/>
      <c r="J11" s="424"/>
      <c r="K11" s="425"/>
      <c r="L11" s="425"/>
      <c r="M11" s="425"/>
      <c r="N11" s="426"/>
      <c r="O11" s="418"/>
      <c r="P11" s="419"/>
      <c r="Q11" s="420"/>
      <c r="R11" s="427"/>
      <c r="S11" s="427"/>
      <c r="T11" s="427"/>
    </row>
    <row r="12" spans="2:20" ht="168" customHeight="1" x14ac:dyDescent="0.2">
      <c r="B12" s="376" t="s">
        <v>13</v>
      </c>
      <c r="C12" s="377"/>
      <c r="D12" s="377"/>
      <c r="E12" s="378"/>
      <c r="F12" s="361" t="s">
        <v>514</v>
      </c>
      <c r="G12" s="362"/>
      <c r="H12" s="362"/>
      <c r="I12" s="363"/>
      <c r="J12" s="370" t="s">
        <v>515</v>
      </c>
      <c r="K12" s="371"/>
      <c r="L12" s="371"/>
      <c r="M12" s="371"/>
      <c r="N12" s="372"/>
      <c r="O12" s="361" t="s">
        <v>517</v>
      </c>
      <c r="P12" s="362"/>
      <c r="Q12" s="363"/>
      <c r="R12" s="402" t="s">
        <v>567</v>
      </c>
      <c r="S12" s="403"/>
      <c r="T12" s="404"/>
    </row>
    <row r="13" spans="2:20" ht="168" customHeight="1" x14ac:dyDescent="0.2">
      <c r="B13" s="382"/>
      <c r="C13" s="383"/>
      <c r="D13" s="383"/>
      <c r="E13" s="384"/>
      <c r="F13" s="367"/>
      <c r="G13" s="368"/>
      <c r="H13" s="368"/>
      <c r="I13" s="369"/>
      <c r="J13" s="370" t="s">
        <v>516</v>
      </c>
      <c r="K13" s="371"/>
      <c r="L13" s="371"/>
      <c r="M13" s="371"/>
      <c r="N13" s="372"/>
      <c r="O13" s="367"/>
      <c r="P13" s="368"/>
      <c r="Q13" s="369"/>
      <c r="R13" s="405"/>
      <c r="S13" s="406"/>
      <c r="T13" s="407"/>
    </row>
    <row r="14" spans="2:20" ht="409.6" customHeight="1" x14ac:dyDescent="0.2">
      <c r="B14" s="376" t="s">
        <v>14</v>
      </c>
      <c r="C14" s="377"/>
      <c r="D14" s="377"/>
      <c r="E14" s="378"/>
      <c r="F14" s="361" t="s">
        <v>433</v>
      </c>
      <c r="G14" s="362"/>
      <c r="H14" s="362"/>
      <c r="I14" s="363"/>
      <c r="J14" s="361" t="s">
        <v>513</v>
      </c>
      <c r="K14" s="362"/>
      <c r="L14" s="362"/>
      <c r="M14" s="362"/>
      <c r="N14" s="363"/>
      <c r="O14" s="361" t="s">
        <v>518</v>
      </c>
      <c r="P14" s="362"/>
      <c r="Q14" s="363"/>
      <c r="R14" s="402" t="s">
        <v>568</v>
      </c>
      <c r="S14" s="403"/>
      <c r="T14" s="404"/>
    </row>
    <row r="15" spans="2:20" ht="351.6" customHeight="1" x14ac:dyDescent="0.2">
      <c r="B15" s="379"/>
      <c r="C15" s="380"/>
      <c r="D15" s="380"/>
      <c r="E15" s="381"/>
      <c r="F15" s="364"/>
      <c r="G15" s="365"/>
      <c r="H15" s="365"/>
      <c r="I15" s="366"/>
      <c r="J15" s="364"/>
      <c r="K15" s="365"/>
      <c r="L15" s="365"/>
      <c r="M15" s="365"/>
      <c r="N15" s="366"/>
      <c r="O15" s="364"/>
      <c r="P15" s="365"/>
      <c r="Q15" s="366"/>
      <c r="R15" s="428"/>
      <c r="S15" s="429"/>
      <c r="T15" s="430"/>
    </row>
    <row r="16" spans="2:20" ht="409.6" customHeight="1" x14ac:dyDescent="0.2">
      <c r="B16" s="376" t="s">
        <v>15</v>
      </c>
      <c r="C16" s="377"/>
      <c r="D16" s="377"/>
      <c r="E16" s="378"/>
      <c r="F16" s="361" t="s">
        <v>532</v>
      </c>
      <c r="G16" s="362"/>
      <c r="H16" s="362"/>
      <c r="I16" s="363"/>
      <c r="J16" s="361" t="s">
        <v>116</v>
      </c>
      <c r="K16" s="362"/>
      <c r="L16" s="362"/>
      <c r="M16" s="362"/>
      <c r="N16" s="363"/>
      <c r="O16" s="361" t="s">
        <v>512</v>
      </c>
      <c r="P16" s="362"/>
      <c r="Q16" s="363"/>
      <c r="R16" s="266" t="s">
        <v>569</v>
      </c>
      <c r="S16" s="267"/>
      <c r="T16" s="268"/>
    </row>
    <row r="17" spans="2:20" ht="409.6" customHeight="1" x14ac:dyDescent="0.2">
      <c r="B17" s="379"/>
      <c r="C17" s="380"/>
      <c r="D17" s="380"/>
      <c r="E17" s="381"/>
      <c r="F17" s="364"/>
      <c r="G17" s="365"/>
      <c r="H17" s="365"/>
      <c r="I17" s="366"/>
      <c r="J17" s="364"/>
      <c r="K17" s="365"/>
      <c r="L17" s="365"/>
      <c r="M17" s="365"/>
      <c r="N17" s="366"/>
      <c r="O17" s="364"/>
      <c r="P17" s="365"/>
      <c r="Q17" s="366"/>
      <c r="R17" s="269"/>
      <c r="S17" s="270"/>
      <c r="T17" s="271"/>
    </row>
    <row r="18" spans="2:20" ht="41.45" customHeight="1" x14ac:dyDescent="0.2">
      <c r="B18" s="382"/>
      <c r="C18" s="383"/>
      <c r="D18" s="383"/>
      <c r="E18" s="384"/>
      <c r="F18" s="367"/>
      <c r="G18" s="368"/>
      <c r="H18" s="368"/>
      <c r="I18" s="369"/>
      <c r="J18" s="367"/>
      <c r="K18" s="368"/>
      <c r="L18" s="368"/>
      <c r="M18" s="368"/>
      <c r="N18" s="369"/>
      <c r="O18" s="367"/>
      <c r="P18" s="368"/>
      <c r="Q18" s="369"/>
      <c r="R18" s="272"/>
      <c r="S18" s="273"/>
      <c r="T18" s="274"/>
    </row>
    <row r="19" spans="2:20" ht="409.6" customHeight="1" x14ac:dyDescent="0.2">
      <c r="B19" s="376" t="s">
        <v>16</v>
      </c>
      <c r="C19" s="377"/>
      <c r="D19" s="377"/>
      <c r="E19" s="378"/>
      <c r="F19" s="361" t="s">
        <v>511</v>
      </c>
      <c r="G19" s="362"/>
      <c r="H19" s="362"/>
      <c r="I19" s="363"/>
      <c r="J19" s="361" t="s">
        <v>509</v>
      </c>
      <c r="K19" s="362"/>
      <c r="L19" s="362"/>
      <c r="M19" s="362"/>
      <c r="N19" s="363"/>
      <c r="O19" s="266" t="s">
        <v>510</v>
      </c>
      <c r="P19" s="267"/>
      <c r="Q19" s="268"/>
      <c r="R19" s="408"/>
      <c r="S19" s="409"/>
      <c r="T19" s="410"/>
    </row>
    <row r="20" spans="2:20" ht="409.6" customHeight="1" x14ac:dyDescent="0.2">
      <c r="B20" s="379"/>
      <c r="C20" s="380"/>
      <c r="D20" s="380"/>
      <c r="E20" s="381"/>
      <c r="F20" s="364"/>
      <c r="G20" s="365"/>
      <c r="H20" s="365"/>
      <c r="I20" s="366"/>
      <c r="J20" s="364"/>
      <c r="K20" s="365"/>
      <c r="L20" s="365"/>
      <c r="M20" s="365"/>
      <c r="N20" s="366"/>
      <c r="O20" s="269"/>
      <c r="P20" s="270"/>
      <c r="Q20" s="271"/>
      <c r="R20" s="411"/>
      <c r="S20" s="412"/>
      <c r="T20" s="413"/>
    </row>
    <row r="21" spans="2:20" ht="409.6" customHeight="1" x14ac:dyDescent="0.2">
      <c r="B21" s="379"/>
      <c r="C21" s="380"/>
      <c r="D21" s="380"/>
      <c r="E21" s="381"/>
      <c r="F21" s="364"/>
      <c r="G21" s="365"/>
      <c r="H21" s="365"/>
      <c r="I21" s="366"/>
      <c r="J21" s="364"/>
      <c r="K21" s="365"/>
      <c r="L21" s="365"/>
      <c r="M21" s="365"/>
      <c r="N21" s="366"/>
      <c r="O21" s="269"/>
      <c r="P21" s="270"/>
      <c r="Q21" s="271"/>
      <c r="R21" s="411"/>
      <c r="S21" s="412"/>
      <c r="T21" s="413"/>
    </row>
    <row r="22" spans="2:20" ht="200.45" customHeight="1" x14ac:dyDescent="0.2">
      <c r="B22" s="382"/>
      <c r="C22" s="383"/>
      <c r="D22" s="383"/>
      <c r="E22" s="384"/>
      <c r="F22" s="367"/>
      <c r="G22" s="368"/>
      <c r="H22" s="368"/>
      <c r="I22" s="369"/>
      <c r="J22" s="367"/>
      <c r="K22" s="368"/>
      <c r="L22" s="368"/>
      <c r="M22" s="368"/>
      <c r="N22" s="369"/>
      <c r="O22" s="272"/>
      <c r="P22" s="273"/>
      <c r="Q22" s="274"/>
      <c r="R22" s="414"/>
      <c r="S22" s="415"/>
      <c r="T22" s="416"/>
    </row>
    <row r="23" spans="2:20" ht="107.45" customHeight="1" x14ac:dyDescent="0.2">
      <c r="B23" s="376" t="s">
        <v>17</v>
      </c>
      <c r="C23" s="377"/>
      <c r="D23" s="377"/>
      <c r="E23" s="378"/>
      <c r="F23" s="361" t="s">
        <v>519</v>
      </c>
      <c r="G23" s="362"/>
      <c r="H23" s="362"/>
      <c r="I23" s="363"/>
      <c r="J23" s="370" t="s">
        <v>18</v>
      </c>
      <c r="K23" s="371"/>
      <c r="L23" s="371"/>
      <c r="M23" s="371"/>
      <c r="N23" s="372"/>
      <c r="O23" s="361" t="s">
        <v>521</v>
      </c>
      <c r="P23" s="362"/>
      <c r="Q23" s="363"/>
      <c r="R23" s="361" t="s">
        <v>522</v>
      </c>
      <c r="S23" s="362"/>
      <c r="T23" s="363"/>
    </row>
    <row r="24" spans="2:20" ht="409.6" customHeight="1" x14ac:dyDescent="0.2">
      <c r="B24" s="379"/>
      <c r="C24" s="380"/>
      <c r="D24" s="380"/>
      <c r="E24" s="381"/>
      <c r="F24" s="364"/>
      <c r="G24" s="365"/>
      <c r="H24" s="365"/>
      <c r="I24" s="366"/>
      <c r="J24" s="361" t="s">
        <v>520</v>
      </c>
      <c r="K24" s="362"/>
      <c r="L24" s="362"/>
      <c r="M24" s="362"/>
      <c r="N24" s="363"/>
      <c r="O24" s="364"/>
      <c r="P24" s="365"/>
      <c r="Q24" s="366"/>
      <c r="R24" s="364"/>
      <c r="S24" s="365"/>
      <c r="T24" s="366"/>
    </row>
    <row r="25" spans="2:20" ht="409.6" customHeight="1" x14ac:dyDescent="0.2">
      <c r="B25" s="379"/>
      <c r="C25" s="380"/>
      <c r="D25" s="380"/>
      <c r="E25" s="381"/>
      <c r="F25" s="364"/>
      <c r="G25" s="365"/>
      <c r="H25" s="365"/>
      <c r="I25" s="366"/>
      <c r="J25" s="364"/>
      <c r="K25" s="365"/>
      <c r="L25" s="365"/>
      <c r="M25" s="365"/>
      <c r="N25" s="366"/>
      <c r="O25" s="364"/>
      <c r="P25" s="365"/>
      <c r="Q25" s="366"/>
      <c r="R25" s="364"/>
      <c r="S25" s="365"/>
      <c r="T25" s="366"/>
    </row>
    <row r="26" spans="2:20" ht="409.6" customHeight="1" x14ac:dyDescent="0.2">
      <c r="B26" s="379"/>
      <c r="C26" s="380"/>
      <c r="D26" s="380"/>
      <c r="E26" s="381"/>
      <c r="F26" s="364"/>
      <c r="G26" s="365"/>
      <c r="H26" s="365"/>
      <c r="I26" s="366"/>
      <c r="J26" s="364"/>
      <c r="K26" s="365"/>
      <c r="L26" s="365"/>
      <c r="M26" s="365"/>
      <c r="N26" s="366"/>
      <c r="O26" s="364"/>
      <c r="P26" s="365"/>
      <c r="Q26" s="366"/>
      <c r="R26" s="364"/>
      <c r="S26" s="365"/>
      <c r="T26" s="366"/>
    </row>
    <row r="27" spans="2:20" ht="144" customHeight="1" x14ac:dyDescent="0.2">
      <c r="B27" s="382"/>
      <c r="C27" s="383"/>
      <c r="D27" s="383"/>
      <c r="E27" s="384"/>
      <c r="F27" s="367"/>
      <c r="G27" s="368"/>
      <c r="H27" s="368"/>
      <c r="I27" s="369"/>
      <c r="J27" s="367"/>
      <c r="K27" s="368"/>
      <c r="L27" s="368"/>
      <c r="M27" s="368"/>
      <c r="N27" s="369"/>
      <c r="O27" s="367"/>
      <c r="P27" s="368"/>
      <c r="Q27" s="369"/>
      <c r="R27" s="367"/>
      <c r="S27" s="368"/>
      <c r="T27" s="369"/>
    </row>
    <row r="28" spans="2:20" ht="82.5" customHeight="1" x14ac:dyDescent="0.2">
      <c r="B28" s="307" t="s">
        <v>19</v>
      </c>
      <c r="C28" s="307"/>
      <c r="D28" s="307"/>
      <c r="E28" s="307"/>
      <c r="F28" s="370" t="s">
        <v>523</v>
      </c>
      <c r="G28" s="371"/>
      <c r="H28" s="371"/>
      <c r="I28" s="372"/>
      <c r="J28" s="417" t="s">
        <v>117</v>
      </c>
      <c r="K28" s="417"/>
      <c r="L28" s="417"/>
      <c r="M28" s="417"/>
      <c r="N28" s="417"/>
      <c r="O28" s="370" t="s">
        <v>118</v>
      </c>
      <c r="P28" s="371"/>
      <c r="Q28" s="372"/>
      <c r="R28" s="390"/>
      <c r="S28" s="373"/>
      <c r="T28" s="374"/>
    </row>
    <row r="29" spans="2:20" ht="133.9" customHeight="1" x14ac:dyDescent="0.2">
      <c r="B29" s="307" t="s">
        <v>20</v>
      </c>
      <c r="C29" s="307"/>
      <c r="D29" s="307"/>
      <c r="E29" s="307"/>
      <c r="F29" s="361" t="s">
        <v>525</v>
      </c>
      <c r="G29" s="362"/>
      <c r="H29" s="362"/>
      <c r="I29" s="363"/>
      <c r="J29" s="370" t="s">
        <v>526</v>
      </c>
      <c r="K29" s="371"/>
      <c r="L29" s="371"/>
      <c r="M29" s="371"/>
      <c r="N29" s="372"/>
      <c r="O29" s="370" t="s">
        <v>524</v>
      </c>
      <c r="P29" s="371"/>
      <c r="Q29" s="371"/>
      <c r="R29" s="220" t="s">
        <v>570</v>
      </c>
      <c r="S29" s="373"/>
      <c r="T29" s="374"/>
    </row>
    <row r="30" spans="2:20" ht="237.6" customHeight="1" x14ac:dyDescent="0.2">
      <c r="B30" s="307" t="s">
        <v>21</v>
      </c>
      <c r="C30" s="307"/>
      <c r="D30" s="307"/>
      <c r="E30" s="307"/>
      <c r="F30" s="390"/>
      <c r="G30" s="373"/>
      <c r="H30" s="373"/>
      <c r="I30" s="374"/>
      <c r="J30" s="375"/>
      <c r="K30" s="375"/>
      <c r="L30" s="375"/>
      <c r="M30" s="375"/>
      <c r="N30" s="375"/>
      <c r="O30" s="370" t="s">
        <v>527</v>
      </c>
      <c r="P30" s="371"/>
      <c r="Q30" s="372"/>
      <c r="R30" s="390"/>
      <c r="S30" s="373"/>
      <c r="T30" s="374"/>
    </row>
    <row r="31" spans="2:20" ht="409.6" customHeight="1" x14ac:dyDescent="0.2">
      <c r="B31" s="376" t="s">
        <v>22</v>
      </c>
      <c r="C31" s="377"/>
      <c r="D31" s="377"/>
      <c r="E31" s="378"/>
      <c r="F31" s="361" t="s">
        <v>434</v>
      </c>
      <c r="G31" s="362"/>
      <c r="H31" s="362"/>
      <c r="I31" s="363"/>
      <c r="J31" s="361" t="s">
        <v>528</v>
      </c>
      <c r="K31" s="362"/>
      <c r="L31" s="362"/>
      <c r="M31" s="362"/>
      <c r="N31" s="363"/>
      <c r="O31" s="361" t="s">
        <v>120</v>
      </c>
      <c r="P31" s="362"/>
      <c r="Q31" s="363"/>
      <c r="R31" s="361" t="s">
        <v>119</v>
      </c>
      <c r="S31" s="362"/>
      <c r="T31" s="363"/>
    </row>
    <row r="32" spans="2:20" ht="15" customHeight="1" x14ac:dyDescent="0.2">
      <c r="B32" s="382"/>
      <c r="C32" s="383"/>
      <c r="D32" s="383"/>
      <c r="E32" s="384"/>
      <c r="F32" s="367"/>
      <c r="G32" s="368"/>
      <c r="H32" s="368"/>
      <c r="I32" s="369"/>
      <c r="J32" s="367"/>
      <c r="K32" s="368"/>
      <c r="L32" s="368"/>
      <c r="M32" s="368"/>
      <c r="N32" s="369"/>
      <c r="O32" s="367"/>
      <c r="P32" s="368"/>
      <c r="Q32" s="369"/>
      <c r="R32" s="367"/>
      <c r="S32" s="368"/>
      <c r="T32" s="369"/>
    </row>
    <row r="33" spans="2:20" ht="409.15" customHeight="1" x14ac:dyDescent="0.2">
      <c r="B33" s="376" t="s">
        <v>23</v>
      </c>
      <c r="C33" s="377"/>
      <c r="D33" s="377"/>
      <c r="E33" s="378"/>
      <c r="F33" s="361" t="s">
        <v>529</v>
      </c>
      <c r="G33" s="362"/>
      <c r="H33" s="362"/>
      <c r="I33" s="363"/>
      <c r="J33" s="266" t="s">
        <v>530</v>
      </c>
      <c r="K33" s="267"/>
      <c r="L33" s="267"/>
      <c r="M33" s="267"/>
      <c r="N33" s="268"/>
      <c r="O33" s="266" t="s">
        <v>531</v>
      </c>
      <c r="P33" s="267"/>
      <c r="Q33" s="268"/>
      <c r="R33" s="266"/>
      <c r="S33" s="267"/>
      <c r="T33" s="268"/>
    </row>
    <row r="34" spans="2:20" ht="79.900000000000006" customHeight="1" x14ac:dyDescent="0.2">
      <c r="B34" s="382"/>
      <c r="C34" s="383"/>
      <c r="D34" s="383"/>
      <c r="E34" s="384"/>
      <c r="F34" s="367"/>
      <c r="G34" s="368"/>
      <c r="H34" s="368"/>
      <c r="I34" s="369"/>
      <c r="J34" s="272"/>
      <c r="K34" s="273"/>
      <c r="L34" s="273"/>
      <c r="M34" s="273"/>
      <c r="N34" s="274"/>
      <c r="O34" s="272"/>
      <c r="P34" s="273"/>
      <c r="Q34" s="274"/>
      <c r="R34" s="272"/>
      <c r="S34" s="273"/>
      <c r="T34" s="274"/>
    </row>
    <row r="35" spans="2:20" ht="409.6" customHeight="1" x14ac:dyDescent="0.2">
      <c r="B35" s="307" t="s">
        <v>24</v>
      </c>
      <c r="C35" s="307"/>
      <c r="D35" s="307"/>
      <c r="E35" s="307"/>
      <c r="F35" s="256"/>
      <c r="G35" s="256"/>
      <c r="H35" s="256"/>
      <c r="I35" s="256"/>
      <c r="J35" s="256" t="s">
        <v>121</v>
      </c>
      <c r="K35" s="256"/>
      <c r="L35" s="256"/>
      <c r="M35" s="256"/>
      <c r="N35" s="256"/>
      <c r="O35" s="395" t="s">
        <v>571</v>
      </c>
      <c r="P35" s="395"/>
      <c r="Q35" s="395"/>
      <c r="R35" s="256"/>
      <c r="S35" s="256"/>
      <c r="T35" s="256"/>
    </row>
    <row r="36" spans="2:20" ht="206.45" customHeight="1" x14ac:dyDescent="0.2">
      <c r="B36" s="307"/>
      <c r="C36" s="307"/>
      <c r="D36" s="307"/>
      <c r="E36" s="307"/>
      <c r="F36" s="256"/>
      <c r="G36" s="256"/>
      <c r="H36" s="256"/>
      <c r="I36" s="256"/>
      <c r="J36" s="256"/>
      <c r="K36" s="256"/>
      <c r="L36" s="256"/>
      <c r="M36" s="256"/>
      <c r="N36" s="256"/>
      <c r="O36" s="395"/>
      <c r="P36" s="395"/>
      <c r="Q36" s="395"/>
      <c r="R36" s="256"/>
      <c r="S36" s="256"/>
      <c r="T36" s="256"/>
    </row>
    <row r="37" spans="2:20" ht="30" customHeight="1" x14ac:dyDescent="0.2">
      <c r="B37" s="392" t="s">
        <v>108</v>
      </c>
      <c r="C37" s="393"/>
      <c r="D37" s="393"/>
      <c r="E37" s="393"/>
      <c r="F37" s="393"/>
      <c r="G37" s="393"/>
      <c r="H37" s="393"/>
      <c r="I37" s="393"/>
      <c r="J37" s="393"/>
      <c r="K37" s="393"/>
      <c r="L37" s="393"/>
      <c r="M37" s="393"/>
      <c r="N37" s="393"/>
      <c r="O37" s="393"/>
      <c r="P37" s="393"/>
      <c r="Q37" s="393"/>
      <c r="R37" s="393"/>
      <c r="S37" s="393"/>
      <c r="T37" s="394"/>
    </row>
    <row r="38" spans="2:20" ht="22.5" customHeight="1" x14ac:dyDescent="0.2">
      <c r="B38" s="215" t="s">
        <v>25</v>
      </c>
      <c r="C38" s="341"/>
      <c r="D38" s="341"/>
      <c r="E38" s="341"/>
      <c r="F38" s="341"/>
      <c r="G38" s="341"/>
      <c r="H38" s="216"/>
      <c r="I38" s="215" t="s">
        <v>26</v>
      </c>
      <c r="J38" s="216"/>
      <c r="K38" s="215" t="s">
        <v>4</v>
      </c>
      <c r="L38" s="216"/>
      <c r="M38" s="215" t="s">
        <v>27</v>
      </c>
      <c r="N38" s="341"/>
      <c r="O38" s="341"/>
      <c r="P38" s="341"/>
      <c r="Q38" s="341"/>
      <c r="R38" s="216"/>
      <c r="S38" s="215" t="s">
        <v>4</v>
      </c>
      <c r="T38" s="216"/>
    </row>
    <row r="39" spans="2:20" ht="22.5" customHeight="1" x14ac:dyDescent="0.2">
      <c r="B39" s="276" t="s">
        <v>880</v>
      </c>
      <c r="C39" s="276"/>
      <c r="D39" s="276"/>
      <c r="E39" s="276"/>
      <c r="F39" s="276"/>
      <c r="G39" s="276"/>
      <c r="H39" s="276"/>
      <c r="I39" s="256" t="s">
        <v>881</v>
      </c>
      <c r="J39" s="256"/>
      <c r="K39" s="389">
        <v>43782</v>
      </c>
      <c r="L39" s="389"/>
      <c r="M39" s="256" t="s">
        <v>882</v>
      </c>
      <c r="N39" s="256"/>
      <c r="O39" s="256"/>
      <c r="P39" s="256"/>
      <c r="Q39" s="256"/>
      <c r="R39" s="256"/>
      <c r="S39" s="171"/>
      <c r="T39" s="172"/>
    </row>
    <row r="40" spans="2:20" ht="37.5" customHeight="1" x14ac:dyDescent="0.2">
      <c r="B40" s="276" t="s">
        <v>940</v>
      </c>
      <c r="C40" s="276"/>
      <c r="D40" s="276"/>
      <c r="E40" s="276"/>
      <c r="F40" s="276"/>
      <c r="G40" s="276"/>
      <c r="H40" s="276"/>
      <c r="I40" s="388" t="s">
        <v>941</v>
      </c>
      <c r="J40" s="388"/>
      <c r="K40" s="389">
        <v>44067</v>
      </c>
      <c r="L40" s="389"/>
      <c r="M40" s="256" t="s">
        <v>882</v>
      </c>
      <c r="N40" s="256"/>
      <c r="O40" s="256"/>
      <c r="P40" s="256"/>
      <c r="Q40" s="256"/>
      <c r="R40" s="256"/>
      <c r="S40" s="171"/>
      <c r="T40" s="172"/>
    </row>
    <row r="41" spans="2:20" ht="88.5" customHeight="1" x14ac:dyDescent="0.2">
      <c r="B41" s="385" t="s">
        <v>1290</v>
      </c>
      <c r="C41" s="386"/>
      <c r="D41" s="386"/>
      <c r="E41" s="386"/>
      <c r="F41" s="386"/>
      <c r="G41" s="386"/>
      <c r="H41" s="387"/>
      <c r="I41" s="388" t="s">
        <v>1291</v>
      </c>
      <c r="J41" s="388"/>
      <c r="K41" s="389">
        <v>44106</v>
      </c>
      <c r="L41" s="389"/>
      <c r="M41" s="256" t="s">
        <v>882</v>
      </c>
      <c r="N41" s="256"/>
      <c r="O41" s="256"/>
      <c r="P41" s="256"/>
      <c r="Q41" s="256"/>
      <c r="R41" s="256"/>
      <c r="S41" s="171"/>
      <c r="T41" s="172"/>
    </row>
    <row r="42" spans="2:20" ht="33.75" customHeight="1" x14ac:dyDescent="0.2">
      <c r="B42" s="385" t="s">
        <v>1292</v>
      </c>
      <c r="C42" s="386"/>
      <c r="D42" s="386"/>
      <c r="E42" s="386"/>
      <c r="F42" s="386"/>
      <c r="G42" s="386"/>
      <c r="H42" s="387"/>
      <c r="I42" s="388" t="s">
        <v>1293</v>
      </c>
      <c r="J42" s="388"/>
      <c r="K42" s="389">
        <v>44104</v>
      </c>
      <c r="L42" s="389"/>
      <c r="M42" s="256" t="s">
        <v>882</v>
      </c>
      <c r="N42" s="256"/>
      <c r="O42" s="256"/>
      <c r="P42" s="256"/>
      <c r="Q42" s="256"/>
      <c r="R42" s="256"/>
      <c r="S42" s="171"/>
      <c r="T42" s="172"/>
    </row>
    <row r="43" spans="2:20" ht="31.5" customHeight="1" x14ac:dyDescent="0.2">
      <c r="B43" s="385" t="s">
        <v>1294</v>
      </c>
      <c r="C43" s="386"/>
      <c r="D43" s="386"/>
      <c r="E43" s="386"/>
      <c r="F43" s="386"/>
      <c r="G43" s="386"/>
      <c r="H43" s="387"/>
      <c r="I43" s="388" t="s">
        <v>1295</v>
      </c>
      <c r="J43" s="388"/>
      <c r="K43" s="389">
        <v>44103</v>
      </c>
      <c r="L43" s="389"/>
      <c r="M43" s="256" t="s">
        <v>882</v>
      </c>
      <c r="N43" s="256"/>
      <c r="O43" s="256"/>
      <c r="P43" s="256"/>
      <c r="Q43" s="256"/>
      <c r="R43" s="256"/>
      <c r="S43" s="171"/>
      <c r="T43" s="172"/>
    </row>
    <row r="44" spans="2:20" ht="32.25" customHeight="1" x14ac:dyDescent="0.2">
      <c r="B44" s="385" t="s">
        <v>1296</v>
      </c>
      <c r="C44" s="386"/>
      <c r="D44" s="386"/>
      <c r="E44" s="386"/>
      <c r="F44" s="386"/>
      <c r="G44" s="386"/>
      <c r="H44" s="387"/>
      <c r="I44" s="388" t="s">
        <v>1297</v>
      </c>
      <c r="J44" s="388"/>
      <c r="K44" s="389">
        <v>44103</v>
      </c>
      <c r="L44" s="389"/>
      <c r="M44" s="256" t="s">
        <v>882</v>
      </c>
      <c r="N44" s="256"/>
      <c r="O44" s="256"/>
      <c r="P44" s="256"/>
      <c r="Q44" s="256"/>
      <c r="R44" s="256"/>
      <c r="S44" s="171"/>
      <c r="T44" s="172"/>
    </row>
    <row r="45" spans="2:20" ht="28.5" customHeight="1" x14ac:dyDescent="0.2">
      <c r="B45" s="385" t="s">
        <v>1298</v>
      </c>
      <c r="C45" s="386"/>
      <c r="D45" s="386"/>
      <c r="E45" s="386"/>
      <c r="F45" s="386"/>
      <c r="G45" s="386"/>
      <c r="H45" s="387"/>
      <c r="I45" s="388" t="s">
        <v>1299</v>
      </c>
      <c r="J45" s="388"/>
      <c r="K45" s="389">
        <v>44103</v>
      </c>
      <c r="L45" s="389"/>
      <c r="M45" s="256" t="s">
        <v>882</v>
      </c>
      <c r="N45" s="256"/>
      <c r="O45" s="256"/>
      <c r="P45" s="256"/>
      <c r="Q45" s="256"/>
      <c r="R45" s="256"/>
      <c r="S45" s="171"/>
      <c r="T45" s="172"/>
    </row>
    <row r="46" spans="2:20" ht="41.25" customHeight="1" x14ac:dyDescent="0.2">
      <c r="B46" s="385" t="s">
        <v>1300</v>
      </c>
      <c r="C46" s="386"/>
      <c r="D46" s="386"/>
      <c r="E46" s="386"/>
      <c r="F46" s="386"/>
      <c r="G46" s="386"/>
      <c r="H46" s="387"/>
      <c r="I46" s="388" t="s">
        <v>1301</v>
      </c>
      <c r="J46" s="388"/>
      <c r="K46" s="389">
        <v>44099</v>
      </c>
      <c r="L46" s="389"/>
      <c r="M46" s="256" t="s">
        <v>882</v>
      </c>
      <c r="N46" s="256"/>
      <c r="O46" s="256"/>
      <c r="P46" s="256"/>
      <c r="Q46" s="256"/>
      <c r="R46" s="256"/>
      <c r="S46" s="171"/>
      <c r="T46" s="172"/>
    </row>
    <row r="47" spans="2:20" ht="34.5" customHeight="1" x14ac:dyDescent="0.2">
      <c r="B47" s="385" t="s">
        <v>1302</v>
      </c>
      <c r="C47" s="386"/>
      <c r="D47" s="386"/>
      <c r="E47" s="386"/>
      <c r="F47" s="386"/>
      <c r="G47" s="386"/>
      <c r="H47" s="387"/>
      <c r="I47" s="388" t="s">
        <v>1303</v>
      </c>
      <c r="J47" s="388"/>
      <c r="K47" s="389">
        <v>44099</v>
      </c>
      <c r="L47" s="389"/>
      <c r="M47" s="256" t="s">
        <v>882</v>
      </c>
      <c r="N47" s="256"/>
      <c r="O47" s="256"/>
      <c r="P47" s="256"/>
      <c r="Q47" s="256"/>
      <c r="R47" s="256"/>
      <c r="S47" s="171"/>
      <c r="T47" s="172"/>
    </row>
    <row r="48" spans="2:20" ht="34.5" customHeight="1" x14ac:dyDescent="0.2">
      <c r="B48" s="385" t="s">
        <v>1304</v>
      </c>
      <c r="C48" s="386"/>
      <c r="D48" s="386"/>
      <c r="E48" s="386"/>
      <c r="F48" s="386"/>
      <c r="G48" s="386"/>
      <c r="H48" s="387"/>
      <c r="I48" s="388" t="s">
        <v>1305</v>
      </c>
      <c r="J48" s="388"/>
      <c r="K48" s="389">
        <v>44104</v>
      </c>
      <c r="L48" s="389"/>
      <c r="M48" s="256" t="s">
        <v>882</v>
      </c>
      <c r="N48" s="256"/>
      <c r="O48" s="256"/>
      <c r="P48" s="256"/>
      <c r="Q48" s="256"/>
      <c r="R48" s="256"/>
      <c r="S48" s="171"/>
      <c r="T48" s="172"/>
    </row>
    <row r="49" spans="2:20" ht="40.5" customHeight="1" x14ac:dyDescent="0.2">
      <c r="B49" s="385" t="s">
        <v>1306</v>
      </c>
      <c r="C49" s="386"/>
      <c r="D49" s="386"/>
      <c r="E49" s="386"/>
      <c r="F49" s="386"/>
      <c r="G49" s="386"/>
      <c r="H49" s="387"/>
      <c r="I49" s="388" t="s">
        <v>1307</v>
      </c>
      <c r="J49" s="388"/>
      <c r="K49" s="389">
        <v>44085</v>
      </c>
      <c r="L49" s="389"/>
      <c r="M49" s="256" t="s">
        <v>882</v>
      </c>
      <c r="N49" s="256"/>
      <c r="O49" s="256"/>
      <c r="P49" s="256"/>
      <c r="Q49" s="256"/>
      <c r="R49" s="256"/>
      <c r="S49" s="171"/>
      <c r="T49" s="172"/>
    </row>
    <row r="50" spans="2:20" ht="55.5" customHeight="1" x14ac:dyDescent="0.2">
      <c r="B50" s="385" t="s">
        <v>1308</v>
      </c>
      <c r="C50" s="386"/>
      <c r="D50" s="386"/>
      <c r="E50" s="386"/>
      <c r="F50" s="386"/>
      <c r="G50" s="386"/>
      <c r="H50" s="387"/>
      <c r="I50" s="388" t="s">
        <v>1309</v>
      </c>
      <c r="J50" s="388"/>
      <c r="K50" s="389">
        <v>44085</v>
      </c>
      <c r="L50" s="389"/>
      <c r="M50" s="293" t="s">
        <v>882</v>
      </c>
      <c r="N50" s="294"/>
      <c r="O50" s="294"/>
      <c r="P50" s="294"/>
      <c r="Q50" s="294"/>
      <c r="R50" s="295"/>
      <c r="S50" s="171"/>
      <c r="T50" s="172"/>
    </row>
    <row r="51" spans="2:20" ht="45.75" customHeight="1" x14ac:dyDescent="0.2">
      <c r="B51" s="385" t="s">
        <v>1310</v>
      </c>
      <c r="C51" s="386"/>
      <c r="D51" s="386"/>
      <c r="E51" s="386"/>
      <c r="F51" s="386"/>
      <c r="G51" s="386"/>
      <c r="H51" s="387"/>
      <c r="I51" s="388" t="s">
        <v>1311</v>
      </c>
      <c r="J51" s="388"/>
      <c r="K51" s="389">
        <v>44109</v>
      </c>
      <c r="L51" s="389"/>
      <c r="M51" s="256" t="s">
        <v>882</v>
      </c>
      <c r="N51" s="256"/>
      <c r="O51" s="256"/>
      <c r="P51" s="256"/>
      <c r="Q51" s="256"/>
      <c r="R51" s="256"/>
      <c r="S51" s="173"/>
      <c r="T51" s="174"/>
    </row>
    <row r="52" spans="2:20" ht="45.75" customHeight="1" x14ac:dyDescent="0.2">
      <c r="B52" s="385" t="s">
        <v>1312</v>
      </c>
      <c r="C52" s="386"/>
      <c r="D52" s="386"/>
      <c r="E52" s="386"/>
      <c r="F52" s="386"/>
      <c r="G52" s="386"/>
      <c r="H52" s="387"/>
      <c r="I52" s="388" t="s">
        <v>1313</v>
      </c>
      <c r="J52" s="388"/>
      <c r="K52" s="389">
        <v>44109</v>
      </c>
      <c r="L52" s="389"/>
      <c r="M52" s="256" t="s">
        <v>882</v>
      </c>
      <c r="N52" s="256"/>
      <c r="O52" s="256"/>
      <c r="P52" s="256"/>
      <c r="Q52" s="256"/>
      <c r="R52" s="256"/>
      <c r="S52" s="173"/>
      <c r="T52" s="174"/>
    </row>
    <row r="53" spans="2:20" ht="28.5" customHeight="1" x14ac:dyDescent="0.2">
      <c r="B53" s="385" t="s">
        <v>1314</v>
      </c>
      <c r="C53" s="386"/>
      <c r="D53" s="386"/>
      <c r="E53" s="386"/>
      <c r="F53" s="386"/>
      <c r="G53" s="386"/>
      <c r="H53" s="387"/>
      <c r="I53" s="388" t="s">
        <v>1315</v>
      </c>
      <c r="J53" s="388"/>
      <c r="K53" s="389">
        <v>44109</v>
      </c>
      <c r="L53" s="389"/>
      <c r="M53" s="256" t="s">
        <v>882</v>
      </c>
      <c r="N53" s="256"/>
      <c r="O53" s="256"/>
      <c r="P53" s="256"/>
      <c r="Q53" s="256"/>
      <c r="R53" s="256"/>
      <c r="S53" s="173"/>
      <c r="T53" s="174"/>
    </row>
    <row r="54" spans="2:20" ht="40.5" customHeight="1" x14ac:dyDescent="0.2">
      <c r="B54" s="385" t="s">
        <v>1316</v>
      </c>
      <c r="C54" s="386"/>
      <c r="D54" s="386"/>
      <c r="E54" s="386"/>
      <c r="F54" s="386"/>
      <c r="G54" s="386"/>
      <c r="H54" s="387"/>
      <c r="I54" s="388" t="s">
        <v>1317</v>
      </c>
      <c r="J54" s="388"/>
      <c r="K54" s="389">
        <v>44109</v>
      </c>
      <c r="L54" s="389"/>
      <c r="M54" s="256" t="s">
        <v>882</v>
      </c>
      <c r="N54" s="256"/>
      <c r="O54" s="256"/>
      <c r="P54" s="256"/>
      <c r="Q54" s="256"/>
      <c r="R54" s="256"/>
      <c r="S54" s="173"/>
      <c r="T54" s="174"/>
    </row>
    <row r="55" spans="2:20" ht="40.5" customHeight="1" x14ac:dyDescent="0.2">
      <c r="B55" s="385" t="s">
        <v>1318</v>
      </c>
      <c r="C55" s="386"/>
      <c r="D55" s="386"/>
      <c r="E55" s="386"/>
      <c r="F55" s="386"/>
      <c r="G55" s="386"/>
      <c r="H55" s="387"/>
      <c r="I55" s="388" t="s">
        <v>1319</v>
      </c>
      <c r="J55" s="388"/>
      <c r="K55" s="389">
        <v>44112</v>
      </c>
      <c r="L55" s="389"/>
      <c r="M55" s="256" t="s">
        <v>882</v>
      </c>
      <c r="N55" s="256"/>
      <c r="O55" s="256"/>
      <c r="P55" s="256"/>
      <c r="Q55" s="256"/>
      <c r="R55" s="256"/>
      <c r="S55" s="173"/>
      <c r="T55" s="174"/>
    </row>
    <row r="56" spans="2:20" ht="30" customHeight="1" x14ac:dyDescent="0.2">
      <c r="B56" s="385" t="s">
        <v>1320</v>
      </c>
      <c r="C56" s="386"/>
      <c r="D56" s="386"/>
      <c r="E56" s="386"/>
      <c r="F56" s="386"/>
      <c r="G56" s="386"/>
      <c r="H56" s="387"/>
      <c r="I56" s="388" t="s">
        <v>1321</v>
      </c>
      <c r="J56" s="388"/>
      <c r="K56" s="389">
        <v>44112</v>
      </c>
      <c r="L56" s="389"/>
      <c r="M56" s="256" t="s">
        <v>882</v>
      </c>
      <c r="N56" s="256"/>
      <c r="O56" s="256"/>
      <c r="P56" s="256"/>
      <c r="Q56" s="256"/>
      <c r="R56" s="256"/>
      <c r="S56" s="173"/>
      <c r="T56" s="174"/>
    </row>
    <row r="57" spans="2:20" ht="34.5" customHeight="1" x14ac:dyDescent="0.2">
      <c r="B57" s="385" t="s">
        <v>1322</v>
      </c>
      <c r="C57" s="386"/>
      <c r="D57" s="386"/>
      <c r="E57" s="386"/>
      <c r="F57" s="386"/>
      <c r="G57" s="386"/>
      <c r="H57" s="387"/>
      <c r="I57" s="388" t="s">
        <v>1323</v>
      </c>
      <c r="J57" s="388"/>
      <c r="K57" s="389">
        <v>44112</v>
      </c>
      <c r="L57" s="389"/>
      <c r="M57" s="256" t="s">
        <v>882</v>
      </c>
      <c r="N57" s="256"/>
      <c r="O57" s="256"/>
      <c r="P57" s="256"/>
      <c r="Q57" s="256"/>
      <c r="R57" s="256"/>
      <c r="S57" s="173"/>
      <c r="T57" s="174"/>
    </row>
    <row r="58" spans="2:20" ht="29.25" customHeight="1" x14ac:dyDescent="0.2">
      <c r="B58" s="385" t="s">
        <v>1324</v>
      </c>
      <c r="C58" s="386"/>
      <c r="D58" s="386"/>
      <c r="E58" s="386"/>
      <c r="F58" s="386"/>
      <c r="G58" s="386"/>
      <c r="H58" s="387"/>
      <c r="I58" s="388" t="s">
        <v>1325</v>
      </c>
      <c r="J58" s="388"/>
      <c r="K58" s="389">
        <v>44112</v>
      </c>
      <c r="L58" s="389"/>
      <c r="M58" s="256" t="s">
        <v>882</v>
      </c>
      <c r="N58" s="256"/>
      <c r="O58" s="256"/>
      <c r="P58" s="256"/>
      <c r="Q58" s="256"/>
      <c r="R58" s="256"/>
      <c r="S58" s="173"/>
      <c r="T58" s="174"/>
    </row>
    <row r="59" spans="2:20" ht="43.5" customHeight="1" x14ac:dyDescent="0.2">
      <c r="B59" s="385" t="s">
        <v>1326</v>
      </c>
      <c r="C59" s="386"/>
      <c r="D59" s="386"/>
      <c r="E59" s="386"/>
      <c r="F59" s="386"/>
      <c r="G59" s="386"/>
      <c r="H59" s="387"/>
      <c r="I59" s="388" t="s">
        <v>1327</v>
      </c>
      <c r="J59" s="388"/>
      <c r="K59" s="389">
        <v>44112</v>
      </c>
      <c r="L59" s="389"/>
      <c r="M59" s="256" t="s">
        <v>882</v>
      </c>
      <c r="N59" s="256"/>
      <c r="O59" s="256"/>
      <c r="P59" s="256"/>
      <c r="Q59" s="256"/>
      <c r="R59" s="256"/>
      <c r="S59" s="173"/>
      <c r="T59" s="174"/>
    </row>
    <row r="60" spans="2:20" customFormat="1" ht="25.5" customHeight="1" x14ac:dyDescent="0.25">
      <c r="B60" s="299" t="s">
        <v>123</v>
      </c>
      <c r="C60" s="303"/>
      <c r="D60" s="303"/>
      <c r="E60" s="303"/>
      <c r="F60" s="303"/>
      <c r="G60" s="303"/>
      <c r="H60" s="303"/>
      <c r="I60" s="303"/>
      <c r="J60" s="303"/>
      <c r="K60" s="303"/>
      <c r="L60" s="303"/>
      <c r="M60" s="303"/>
      <c r="N60" s="303"/>
      <c r="O60" s="303"/>
      <c r="P60" s="303"/>
      <c r="Q60" s="303"/>
      <c r="R60" s="303"/>
      <c r="S60" s="303"/>
      <c r="T60" s="300"/>
    </row>
    <row r="61" spans="2:20" customFormat="1" ht="34.5" customHeight="1" thickBot="1" x14ac:dyDescent="0.3">
      <c r="B61" s="51" t="s">
        <v>28</v>
      </c>
      <c r="C61" s="299" t="s">
        <v>124</v>
      </c>
      <c r="D61" s="300"/>
      <c r="E61" s="299" t="s">
        <v>435</v>
      </c>
      <c r="F61" s="303"/>
      <c r="G61" s="303"/>
      <c r="H61" s="300"/>
      <c r="I61" s="299" t="s">
        <v>29</v>
      </c>
      <c r="J61" s="303"/>
      <c r="K61" s="303"/>
      <c r="L61" s="303"/>
      <c r="M61" s="303"/>
      <c r="N61" s="303"/>
      <c r="O61" s="303"/>
      <c r="P61" s="303"/>
      <c r="Q61" s="303"/>
      <c r="R61" s="300"/>
      <c r="S61" s="299" t="s">
        <v>30</v>
      </c>
      <c r="T61" s="300"/>
    </row>
    <row r="62" spans="2:20" customFormat="1" ht="61.15" customHeight="1" x14ac:dyDescent="0.25">
      <c r="B62" s="322" t="s">
        <v>31</v>
      </c>
      <c r="C62" s="266" t="s">
        <v>122</v>
      </c>
      <c r="D62" s="268"/>
      <c r="E62" s="340" t="s">
        <v>436</v>
      </c>
      <c r="F62" s="340"/>
      <c r="G62" s="340"/>
      <c r="H62" s="340"/>
      <c r="I62" s="347" t="s">
        <v>689</v>
      </c>
      <c r="J62" s="347"/>
      <c r="K62" s="347"/>
      <c r="L62" s="347"/>
      <c r="M62" s="347"/>
      <c r="N62" s="347"/>
      <c r="O62" s="347"/>
      <c r="P62" s="347"/>
      <c r="Q62" s="347"/>
      <c r="R62" s="347"/>
      <c r="S62" s="329">
        <v>1</v>
      </c>
      <c r="T62" s="330"/>
    </row>
    <row r="63" spans="2:20" customFormat="1" ht="58.9" customHeight="1" x14ac:dyDescent="0.25">
      <c r="B63" s="323"/>
      <c r="C63" s="269"/>
      <c r="D63" s="271"/>
      <c r="E63" s="328" t="s">
        <v>437</v>
      </c>
      <c r="F63" s="328"/>
      <c r="G63" s="328"/>
      <c r="H63" s="328"/>
      <c r="I63" s="337" t="s">
        <v>690</v>
      </c>
      <c r="J63" s="337"/>
      <c r="K63" s="337"/>
      <c r="L63" s="337"/>
      <c r="M63" s="337"/>
      <c r="N63" s="337"/>
      <c r="O63" s="337"/>
      <c r="P63" s="337"/>
      <c r="Q63" s="337"/>
      <c r="R63" s="337"/>
      <c r="S63" s="331">
        <v>1</v>
      </c>
      <c r="T63" s="332"/>
    </row>
    <row r="64" spans="2:20" customFormat="1" ht="66" customHeight="1" x14ac:dyDescent="0.25">
      <c r="B64" s="323"/>
      <c r="C64" s="269"/>
      <c r="D64" s="391"/>
      <c r="E64" s="328" t="s">
        <v>438</v>
      </c>
      <c r="F64" s="328"/>
      <c r="G64" s="328"/>
      <c r="H64" s="328"/>
      <c r="I64" s="337" t="s">
        <v>492</v>
      </c>
      <c r="J64" s="337"/>
      <c r="K64" s="337"/>
      <c r="L64" s="337"/>
      <c r="M64" s="337"/>
      <c r="N64" s="337"/>
      <c r="O64" s="337"/>
      <c r="P64" s="337"/>
      <c r="Q64" s="337"/>
      <c r="R64" s="337"/>
      <c r="S64" s="331">
        <v>1</v>
      </c>
      <c r="T64" s="332"/>
    </row>
    <row r="65" spans="2:23" s="71" customFormat="1" ht="63.6" customHeight="1" x14ac:dyDescent="0.25">
      <c r="B65" s="323"/>
      <c r="C65" s="269"/>
      <c r="D65" s="391"/>
      <c r="E65" s="328" t="s">
        <v>696</v>
      </c>
      <c r="F65" s="328"/>
      <c r="G65" s="328"/>
      <c r="H65" s="328"/>
      <c r="I65" s="337" t="s">
        <v>691</v>
      </c>
      <c r="J65" s="337"/>
      <c r="K65" s="337"/>
      <c r="L65" s="337"/>
      <c r="M65" s="337"/>
      <c r="N65" s="337"/>
      <c r="O65" s="337"/>
      <c r="P65" s="337"/>
      <c r="Q65" s="337"/>
      <c r="R65" s="337"/>
      <c r="S65" s="331">
        <v>1</v>
      </c>
      <c r="T65" s="332"/>
    </row>
    <row r="66" spans="2:23" customFormat="1" ht="36.6" customHeight="1" x14ac:dyDescent="0.25">
      <c r="B66" s="323"/>
      <c r="C66" s="269"/>
      <c r="D66" s="391"/>
      <c r="E66" s="328" t="s">
        <v>439</v>
      </c>
      <c r="F66" s="328"/>
      <c r="G66" s="328"/>
      <c r="H66" s="328"/>
      <c r="I66" s="337" t="s">
        <v>353</v>
      </c>
      <c r="J66" s="337"/>
      <c r="K66" s="337"/>
      <c r="L66" s="337"/>
      <c r="M66" s="337"/>
      <c r="N66" s="337"/>
      <c r="O66" s="337"/>
      <c r="P66" s="337"/>
      <c r="Q66" s="337"/>
      <c r="R66" s="337"/>
      <c r="S66" s="331">
        <v>1</v>
      </c>
      <c r="T66" s="349"/>
    </row>
    <row r="67" spans="2:23" customFormat="1" ht="73.900000000000006" customHeight="1" x14ac:dyDescent="0.25">
      <c r="B67" s="323"/>
      <c r="C67" s="269"/>
      <c r="D67" s="271"/>
      <c r="E67" s="328" t="s">
        <v>440</v>
      </c>
      <c r="F67" s="328"/>
      <c r="G67" s="328"/>
      <c r="H67" s="328"/>
      <c r="I67" s="337" t="s">
        <v>692</v>
      </c>
      <c r="J67" s="337"/>
      <c r="K67" s="337"/>
      <c r="L67" s="337"/>
      <c r="M67" s="337"/>
      <c r="N67" s="337"/>
      <c r="O67" s="337"/>
      <c r="P67" s="337"/>
      <c r="Q67" s="337"/>
      <c r="R67" s="337"/>
      <c r="S67" s="331">
        <v>1</v>
      </c>
      <c r="T67" s="332"/>
    </row>
    <row r="68" spans="2:23" customFormat="1" ht="76.150000000000006" customHeight="1" x14ac:dyDescent="0.25">
      <c r="B68" s="323"/>
      <c r="C68" s="269"/>
      <c r="D68" s="271"/>
      <c r="E68" s="328" t="s">
        <v>441</v>
      </c>
      <c r="F68" s="328"/>
      <c r="G68" s="328"/>
      <c r="H68" s="328"/>
      <c r="I68" s="337" t="s">
        <v>693</v>
      </c>
      <c r="J68" s="337"/>
      <c r="K68" s="337"/>
      <c r="L68" s="337"/>
      <c r="M68" s="337"/>
      <c r="N68" s="337"/>
      <c r="O68" s="337"/>
      <c r="P68" s="337"/>
      <c r="Q68" s="337"/>
      <c r="R68" s="337"/>
      <c r="S68" s="331">
        <v>1</v>
      </c>
      <c r="T68" s="332"/>
    </row>
    <row r="69" spans="2:23" customFormat="1" ht="101.45" customHeight="1" x14ac:dyDescent="0.25">
      <c r="B69" s="323"/>
      <c r="C69" s="269"/>
      <c r="D69" s="271"/>
      <c r="E69" s="328" t="s">
        <v>442</v>
      </c>
      <c r="F69" s="328"/>
      <c r="G69" s="328"/>
      <c r="H69" s="328"/>
      <c r="I69" s="337" t="s">
        <v>694</v>
      </c>
      <c r="J69" s="337"/>
      <c r="K69" s="337"/>
      <c r="L69" s="337"/>
      <c r="M69" s="337"/>
      <c r="N69" s="337"/>
      <c r="O69" s="337"/>
      <c r="P69" s="337"/>
      <c r="Q69" s="337"/>
      <c r="R69" s="337"/>
      <c r="S69" s="331">
        <v>1</v>
      </c>
      <c r="T69" s="332"/>
    </row>
    <row r="70" spans="2:23" customFormat="1" ht="44.45" customHeight="1" x14ac:dyDescent="0.25">
      <c r="B70" s="323"/>
      <c r="C70" s="269"/>
      <c r="D70" s="271"/>
      <c r="E70" s="328" t="s">
        <v>443</v>
      </c>
      <c r="F70" s="328"/>
      <c r="G70" s="328"/>
      <c r="H70" s="328"/>
      <c r="I70" s="337" t="s">
        <v>109</v>
      </c>
      <c r="J70" s="337"/>
      <c r="K70" s="337"/>
      <c r="L70" s="337"/>
      <c r="M70" s="337"/>
      <c r="N70" s="337"/>
      <c r="O70" s="337"/>
      <c r="P70" s="337"/>
      <c r="Q70" s="337"/>
      <c r="R70" s="337"/>
      <c r="S70" s="331">
        <v>1</v>
      </c>
      <c r="T70" s="349"/>
    </row>
    <row r="71" spans="2:23" customFormat="1" ht="55.9" customHeight="1" x14ac:dyDescent="0.25">
      <c r="B71" s="323"/>
      <c r="C71" s="269"/>
      <c r="D71" s="271"/>
      <c r="E71" s="328" t="s">
        <v>444</v>
      </c>
      <c r="F71" s="328"/>
      <c r="G71" s="328"/>
      <c r="H71" s="328"/>
      <c r="I71" s="337" t="s">
        <v>371</v>
      </c>
      <c r="J71" s="337"/>
      <c r="K71" s="337"/>
      <c r="L71" s="337"/>
      <c r="M71" s="337"/>
      <c r="N71" s="337"/>
      <c r="O71" s="337"/>
      <c r="P71" s="337"/>
      <c r="Q71" s="337"/>
      <c r="R71" s="337"/>
      <c r="S71" s="331">
        <v>1</v>
      </c>
      <c r="T71" s="332"/>
    </row>
    <row r="72" spans="2:23" customFormat="1" ht="79.900000000000006" customHeight="1" thickBot="1" x14ac:dyDescent="0.3">
      <c r="B72" s="324"/>
      <c r="C72" s="272"/>
      <c r="D72" s="274"/>
      <c r="E72" s="346" t="s">
        <v>445</v>
      </c>
      <c r="F72" s="346"/>
      <c r="G72" s="346"/>
      <c r="H72" s="346"/>
      <c r="I72" s="344" t="s">
        <v>695</v>
      </c>
      <c r="J72" s="344"/>
      <c r="K72" s="344"/>
      <c r="L72" s="344"/>
      <c r="M72" s="344"/>
      <c r="N72" s="344"/>
      <c r="O72" s="344"/>
      <c r="P72" s="344"/>
      <c r="Q72" s="344"/>
      <c r="R72" s="344"/>
      <c r="S72" s="342">
        <v>1</v>
      </c>
      <c r="T72" s="343"/>
    </row>
    <row r="73" spans="2:23" customFormat="1" ht="80.45" customHeight="1" x14ac:dyDescent="0.25">
      <c r="B73" s="351" t="s">
        <v>32</v>
      </c>
      <c r="C73" s="266" t="s">
        <v>33</v>
      </c>
      <c r="D73" s="268"/>
      <c r="E73" s="340" t="s">
        <v>436</v>
      </c>
      <c r="F73" s="340"/>
      <c r="G73" s="340"/>
      <c r="H73" s="340"/>
      <c r="I73" s="347" t="s">
        <v>741</v>
      </c>
      <c r="J73" s="347"/>
      <c r="K73" s="347"/>
      <c r="L73" s="347"/>
      <c r="M73" s="347"/>
      <c r="N73" s="347"/>
      <c r="O73" s="347"/>
      <c r="P73" s="347"/>
      <c r="Q73" s="347"/>
      <c r="R73" s="347"/>
      <c r="S73" s="329">
        <v>1</v>
      </c>
      <c r="T73" s="330"/>
    </row>
    <row r="74" spans="2:23" customFormat="1" ht="111" customHeight="1" x14ac:dyDescent="0.25">
      <c r="B74" s="352"/>
      <c r="C74" s="269"/>
      <c r="D74" s="271"/>
      <c r="E74" s="328" t="s">
        <v>697</v>
      </c>
      <c r="F74" s="328"/>
      <c r="G74" s="328"/>
      <c r="H74" s="328"/>
      <c r="I74" s="337" t="s">
        <v>493</v>
      </c>
      <c r="J74" s="337"/>
      <c r="K74" s="337"/>
      <c r="L74" s="337"/>
      <c r="M74" s="337"/>
      <c r="N74" s="337"/>
      <c r="O74" s="337"/>
      <c r="P74" s="337"/>
      <c r="Q74" s="337"/>
      <c r="R74" s="337"/>
      <c r="S74" s="331" t="s">
        <v>698</v>
      </c>
      <c r="T74" s="332"/>
      <c r="W74" s="80"/>
    </row>
    <row r="75" spans="2:23" customFormat="1" ht="236.45" customHeight="1" x14ac:dyDescent="0.25">
      <c r="B75" s="352"/>
      <c r="C75" s="269"/>
      <c r="D75" s="271"/>
      <c r="E75" s="328" t="s">
        <v>446</v>
      </c>
      <c r="F75" s="328"/>
      <c r="G75" s="328"/>
      <c r="H75" s="328"/>
      <c r="I75" s="337" t="s">
        <v>700</v>
      </c>
      <c r="J75" s="337"/>
      <c r="K75" s="337"/>
      <c r="L75" s="337"/>
      <c r="M75" s="337"/>
      <c r="N75" s="337"/>
      <c r="O75" s="337"/>
      <c r="P75" s="337"/>
      <c r="Q75" s="337"/>
      <c r="R75" s="337"/>
      <c r="S75" s="331">
        <v>1</v>
      </c>
      <c r="T75" s="349"/>
    </row>
    <row r="76" spans="2:23" customFormat="1" ht="67.5" customHeight="1" x14ac:dyDescent="0.25">
      <c r="B76" s="352"/>
      <c r="C76" s="269"/>
      <c r="D76" s="271"/>
      <c r="E76" s="328" t="s">
        <v>447</v>
      </c>
      <c r="F76" s="328"/>
      <c r="G76" s="328"/>
      <c r="H76" s="328"/>
      <c r="I76" s="337" t="s">
        <v>494</v>
      </c>
      <c r="J76" s="337"/>
      <c r="K76" s="337"/>
      <c r="L76" s="337"/>
      <c r="M76" s="337"/>
      <c r="N76" s="337"/>
      <c r="O76" s="337"/>
      <c r="P76" s="337"/>
      <c r="Q76" s="337"/>
      <c r="R76" s="337"/>
      <c r="S76" s="331">
        <v>1</v>
      </c>
      <c r="T76" s="349"/>
    </row>
    <row r="77" spans="2:23" customFormat="1" ht="62.45" customHeight="1" x14ac:dyDescent="0.25">
      <c r="B77" s="352"/>
      <c r="C77" s="269"/>
      <c r="D77" s="271"/>
      <c r="E77" s="328" t="s">
        <v>448</v>
      </c>
      <c r="F77" s="328"/>
      <c r="G77" s="328"/>
      <c r="H77" s="328"/>
      <c r="I77" s="337" t="s">
        <v>687</v>
      </c>
      <c r="J77" s="337"/>
      <c r="K77" s="337"/>
      <c r="L77" s="337"/>
      <c r="M77" s="337"/>
      <c r="N77" s="337"/>
      <c r="O77" s="337"/>
      <c r="P77" s="337"/>
      <c r="Q77" s="337"/>
      <c r="R77" s="337"/>
      <c r="S77" s="331">
        <v>1</v>
      </c>
      <c r="T77" s="349"/>
    </row>
    <row r="78" spans="2:23" customFormat="1" ht="112.9" customHeight="1" x14ac:dyDescent="0.25">
      <c r="B78" s="352"/>
      <c r="C78" s="269"/>
      <c r="D78" s="271"/>
      <c r="E78" s="328" t="s">
        <v>449</v>
      </c>
      <c r="F78" s="328"/>
      <c r="G78" s="328"/>
      <c r="H78" s="328"/>
      <c r="I78" s="337" t="s">
        <v>701</v>
      </c>
      <c r="J78" s="337"/>
      <c r="K78" s="337"/>
      <c r="L78" s="337"/>
      <c r="M78" s="337"/>
      <c r="N78" s="337"/>
      <c r="O78" s="337"/>
      <c r="P78" s="337"/>
      <c r="Q78" s="337"/>
      <c r="R78" s="337"/>
      <c r="S78" s="331">
        <v>1</v>
      </c>
      <c r="T78" s="349"/>
    </row>
    <row r="79" spans="2:23" customFormat="1" ht="39.6" customHeight="1" x14ac:dyDescent="0.25">
      <c r="B79" s="352"/>
      <c r="C79" s="269"/>
      <c r="D79" s="271"/>
      <c r="E79" s="328" t="s">
        <v>450</v>
      </c>
      <c r="F79" s="328"/>
      <c r="G79" s="328"/>
      <c r="H79" s="328"/>
      <c r="I79" s="337" t="s">
        <v>416</v>
      </c>
      <c r="J79" s="337"/>
      <c r="K79" s="337"/>
      <c r="L79" s="337"/>
      <c r="M79" s="337"/>
      <c r="N79" s="337"/>
      <c r="O79" s="337"/>
      <c r="P79" s="337"/>
      <c r="Q79" s="337"/>
      <c r="R79" s="337"/>
      <c r="S79" s="331">
        <v>1</v>
      </c>
      <c r="T79" s="349"/>
    </row>
    <row r="80" spans="2:23" customFormat="1" ht="58.15" customHeight="1" x14ac:dyDescent="0.25">
      <c r="B80" s="352"/>
      <c r="C80" s="269"/>
      <c r="D80" s="271"/>
      <c r="E80" s="328" t="s">
        <v>451</v>
      </c>
      <c r="F80" s="328"/>
      <c r="G80" s="328"/>
      <c r="H80" s="328"/>
      <c r="I80" s="337" t="s">
        <v>702</v>
      </c>
      <c r="J80" s="337"/>
      <c r="K80" s="337"/>
      <c r="L80" s="337"/>
      <c r="M80" s="337"/>
      <c r="N80" s="337"/>
      <c r="O80" s="337"/>
      <c r="P80" s="337"/>
      <c r="Q80" s="337"/>
      <c r="R80" s="337"/>
      <c r="S80" s="331">
        <v>1</v>
      </c>
      <c r="T80" s="349"/>
    </row>
    <row r="81" spans="2:20" customFormat="1" ht="69.599999999999994" customHeight="1" x14ac:dyDescent="0.25">
      <c r="B81" s="352"/>
      <c r="C81" s="269"/>
      <c r="D81" s="271"/>
      <c r="E81" s="328" t="s">
        <v>452</v>
      </c>
      <c r="F81" s="328"/>
      <c r="G81" s="328"/>
      <c r="H81" s="328"/>
      <c r="I81" s="337" t="s">
        <v>703</v>
      </c>
      <c r="J81" s="337"/>
      <c r="K81" s="337"/>
      <c r="L81" s="337"/>
      <c r="M81" s="337"/>
      <c r="N81" s="337"/>
      <c r="O81" s="337"/>
      <c r="P81" s="337"/>
      <c r="Q81" s="337"/>
      <c r="R81" s="337"/>
      <c r="S81" s="331">
        <v>1</v>
      </c>
      <c r="T81" s="332"/>
    </row>
    <row r="82" spans="2:20" customFormat="1" ht="50.25" customHeight="1" x14ac:dyDescent="0.25">
      <c r="B82" s="352"/>
      <c r="C82" s="269"/>
      <c r="D82" s="271"/>
      <c r="E82" s="328" t="s">
        <v>453</v>
      </c>
      <c r="F82" s="328"/>
      <c r="G82" s="328"/>
      <c r="H82" s="328"/>
      <c r="I82" s="337" t="s">
        <v>688</v>
      </c>
      <c r="J82" s="337"/>
      <c r="K82" s="337"/>
      <c r="L82" s="337"/>
      <c r="M82" s="337"/>
      <c r="N82" s="337"/>
      <c r="O82" s="337"/>
      <c r="P82" s="337"/>
      <c r="Q82" s="337"/>
      <c r="R82" s="337"/>
      <c r="S82" s="331">
        <v>1</v>
      </c>
      <c r="T82" s="332"/>
    </row>
    <row r="83" spans="2:20" customFormat="1" ht="55.15" customHeight="1" thickBot="1" x14ac:dyDescent="0.3">
      <c r="B83" s="353"/>
      <c r="C83" s="272"/>
      <c r="D83" s="274"/>
      <c r="E83" s="346" t="s">
        <v>454</v>
      </c>
      <c r="F83" s="346"/>
      <c r="G83" s="346"/>
      <c r="H83" s="346"/>
      <c r="I83" s="344" t="s">
        <v>699</v>
      </c>
      <c r="J83" s="344"/>
      <c r="K83" s="344"/>
      <c r="L83" s="344"/>
      <c r="M83" s="344"/>
      <c r="N83" s="344"/>
      <c r="O83" s="344"/>
      <c r="P83" s="344"/>
      <c r="Q83" s="344"/>
      <c r="R83" s="344"/>
      <c r="S83" s="342">
        <v>1</v>
      </c>
      <c r="T83" s="343"/>
    </row>
    <row r="84" spans="2:20" customFormat="1" ht="75.599999999999994" customHeight="1" x14ac:dyDescent="0.25">
      <c r="B84" s="322" t="s">
        <v>704</v>
      </c>
      <c r="C84" s="266" t="s">
        <v>354</v>
      </c>
      <c r="D84" s="268"/>
      <c r="E84" s="340" t="s">
        <v>705</v>
      </c>
      <c r="F84" s="340"/>
      <c r="G84" s="340"/>
      <c r="H84" s="340"/>
      <c r="I84" s="347" t="s">
        <v>355</v>
      </c>
      <c r="J84" s="347"/>
      <c r="K84" s="347"/>
      <c r="L84" s="347"/>
      <c r="M84" s="347"/>
      <c r="N84" s="347"/>
      <c r="O84" s="347"/>
      <c r="P84" s="347"/>
      <c r="Q84" s="347"/>
      <c r="R84" s="347"/>
      <c r="S84" s="329">
        <v>1</v>
      </c>
      <c r="T84" s="348"/>
    </row>
    <row r="85" spans="2:20" customFormat="1" ht="225" customHeight="1" x14ac:dyDescent="0.25">
      <c r="B85" s="323"/>
      <c r="C85" s="269"/>
      <c r="D85" s="271"/>
      <c r="E85" s="328" t="s">
        <v>706</v>
      </c>
      <c r="F85" s="328"/>
      <c r="G85" s="328"/>
      <c r="H85" s="328"/>
      <c r="I85" s="345" t="s">
        <v>707</v>
      </c>
      <c r="J85" s="345"/>
      <c r="K85" s="345"/>
      <c r="L85" s="345"/>
      <c r="M85" s="345"/>
      <c r="N85" s="345"/>
      <c r="O85" s="345"/>
      <c r="P85" s="345"/>
      <c r="Q85" s="345"/>
      <c r="R85" s="345"/>
      <c r="S85" s="331">
        <v>1</v>
      </c>
      <c r="T85" s="349"/>
    </row>
    <row r="86" spans="2:20" customFormat="1" ht="27" customHeight="1" x14ac:dyDescent="0.25">
      <c r="B86" s="215"/>
      <c r="C86" s="341"/>
      <c r="D86" s="341"/>
      <c r="E86" s="341"/>
      <c r="F86" s="341"/>
      <c r="G86" s="341"/>
      <c r="H86" s="341"/>
      <c r="I86" s="341"/>
      <c r="J86" s="341"/>
      <c r="K86" s="341"/>
      <c r="L86" s="341"/>
      <c r="M86" s="341"/>
      <c r="N86" s="341"/>
      <c r="O86" s="341"/>
      <c r="P86" s="341"/>
      <c r="Q86" s="341"/>
      <c r="R86" s="341"/>
      <c r="S86" s="341"/>
      <c r="T86" s="216"/>
    </row>
    <row r="87" spans="2:20" customFormat="1" ht="27.75" customHeight="1" x14ac:dyDescent="0.25">
      <c r="B87" s="319" t="s">
        <v>125</v>
      </c>
      <c r="C87" s="320"/>
      <c r="D87" s="320"/>
      <c r="E87" s="320"/>
      <c r="F87" s="320"/>
      <c r="G87" s="320"/>
      <c r="H87" s="320"/>
      <c r="I87" s="320"/>
      <c r="J87" s="320"/>
      <c r="K87" s="320"/>
      <c r="L87" s="320"/>
      <c r="M87" s="320"/>
      <c r="N87" s="320"/>
      <c r="O87" s="320"/>
      <c r="P87" s="320"/>
      <c r="Q87" s="320"/>
      <c r="R87" s="320"/>
      <c r="S87" s="320"/>
      <c r="T87" s="321"/>
    </row>
    <row r="88" spans="2:20" customFormat="1" ht="27.75" customHeight="1" thickBot="1" x14ac:dyDescent="0.3">
      <c r="B88" s="73" t="s">
        <v>28</v>
      </c>
      <c r="C88" s="319" t="s">
        <v>126</v>
      </c>
      <c r="D88" s="321"/>
      <c r="E88" s="319" t="s">
        <v>455</v>
      </c>
      <c r="F88" s="320"/>
      <c r="G88" s="320"/>
      <c r="H88" s="320"/>
      <c r="I88" s="321"/>
      <c r="J88" s="319" t="s">
        <v>29</v>
      </c>
      <c r="K88" s="320"/>
      <c r="L88" s="320"/>
      <c r="M88" s="320"/>
      <c r="N88" s="320"/>
      <c r="O88" s="320"/>
      <c r="P88" s="320"/>
      <c r="Q88" s="320"/>
      <c r="R88" s="321"/>
      <c r="S88" s="319" t="s">
        <v>30</v>
      </c>
      <c r="T88" s="321"/>
    </row>
    <row r="89" spans="2:20" customFormat="1" ht="48" customHeight="1" x14ac:dyDescent="0.25">
      <c r="B89" s="322" t="s">
        <v>34</v>
      </c>
      <c r="C89" s="266" t="s">
        <v>35</v>
      </c>
      <c r="D89" s="268"/>
      <c r="E89" s="338" t="s">
        <v>456</v>
      </c>
      <c r="F89" s="338"/>
      <c r="G89" s="338"/>
      <c r="H89" s="338"/>
      <c r="I89" s="338"/>
      <c r="J89" s="327" t="s">
        <v>708</v>
      </c>
      <c r="K89" s="327"/>
      <c r="L89" s="327"/>
      <c r="M89" s="327"/>
      <c r="N89" s="327"/>
      <c r="O89" s="327"/>
      <c r="P89" s="327"/>
      <c r="Q89" s="327"/>
      <c r="R89" s="327"/>
      <c r="S89" s="329">
        <v>1</v>
      </c>
      <c r="T89" s="330"/>
    </row>
    <row r="90" spans="2:20" customFormat="1" ht="37.9" customHeight="1" x14ac:dyDescent="0.25">
      <c r="B90" s="323"/>
      <c r="C90" s="269"/>
      <c r="D90" s="271"/>
      <c r="E90" s="325" t="s">
        <v>457</v>
      </c>
      <c r="F90" s="325"/>
      <c r="G90" s="325"/>
      <c r="H90" s="325"/>
      <c r="I90" s="325"/>
      <c r="J90" s="326" t="s">
        <v>709</v>
      </c>
      <c r="K90" s="326"/>
      <c r="L90" s="326"/>
      <c r="M90" s="326"/>
      <c r="N90" s="326"/>
      <c r="O90" s="326"/>
      <c r="P90" s="326"/>
      <c r="Q90" s="326"/>
      <c r="R90" s="326"/>
      <c r="S90" s="331">
        <v>1</v>
      </c>
      <c r="T90" s="332"/>
    </row>
    <row r="91" spans="2:20" customFormat="1" ht="134.44999999999999" customHeight="1" x14ac:dyDescent="0.25">
      <c r="B91" s="323"/>
      <c r="C91" s="269"/>
      <c r="D91" s="271"/>
      <c r="E91" s="325" t="s">
        <v>458</v>
      </c>
      <c r="F91" s="325"/>
      <c r="G91" s="325"/>
      <c r="H91" s="325"/>
      <c r="I91" s="325"/>
      <c r="J91" s="326" t="s">
        <v>372</v>
      </c>
      <c r="K91" s="326"/>
      <c r="L91" s="326"/>
      <c r="M91" s="326"/>
      <c r="N91" s="326"/>
      <c r="O91" s="326"/>
      <c r="P91" s="326"/>
      <c r="Q91" s="326"/>
      <c r="R91" s="326"/>
      <c r="S91" s="331">
        <v>1</v>
      </c>
      <c r="T91" s="332"/>
    </row>
    <row r="92" spans="2:20" customFormat="1" ht="56.25" customHeight="1" x14ac:dyDescent="0.25">
      <c r="B92" s="323"/>
      <c r="C92" s="269"/>
      <c r="D92" s="271"/>
      <c r="E92" s="325" t="s">
        <v>459</v>
      </c>
      <c r="F92" s="325"/>
      <c r="G92" s="325"/>
      <c r="H92" s="325"/>
      <c r="I92" s="325"/>
      <c r="J92" s="326" t="s">
        <v>710</v>
      </c>
      <c r="K92" s="326"/>
      <c r="L92" s="326"/>
      <c r="M92" s="326"/>
      <c r="N92" s="326"/>
      <c r="O92" s="326"/>
      <c r="P92" s="326"/>
      <c r="Q92" s="326"/>
      <c r="R92" s="326"/>
      <c r="S92" s="331">
        <v>1</v>
      </c>
      <c r="T92" s="332"/>
    </row>
    <row r="93" spans="2:20" customFormat="1" ht="47.45" customHeight="1" x14ac:dyDescent="0.25">
      <c r="B93" s="323"/>
      <c r="C93" s="269"/>
      <c r="D93" s="271"/>
      <c r="E93" s="325" t="s">
        <v>460</v>
      </c>
      <c r="F93" s="325"/>
      <c r="G93" s="325"/>
      <c r="H93" s="325"/>
      <c r="I93" s="325"/>
      <c r="J93" s="326" t="s">
        <v>127</v>
      </c>
      <c r="K93" s="326"/>
      <c r="L93" s="326"/>
      <c r="M93" s="326"/>
      <c r="N93" s="326"/>
      <c r="O93" s="326"/>
      <c r="P93" s="326"/>
      <c r="Q93" s="326"/>
      <c r="R93" s="326"/>
      <c r="S93" s="331">
        <v>1</v>
      </c>
      <c r="T93" s="332"/>
    </row>
    <row r="94" spans="2:20" customFormat="1" ht="111" customHeight="1" x14ac:dyDescent="0.25">
      <c r="B94" s="323"/>
      <c r="C94" s="269"/>
      <c r="D94" s="271"/>
      <c r="E94" s="328" t="s">
        <v>462</v>
      </c>
      <c r="F94" s="328"/>
      <c r="G94" s="328"/>
      <c r="H94" s="328"/>
      <c r="I94" s="328"/>
      <c r="J94" s="337" t="s">
        <v>712</v>
      </c>
      <c r="K94" s="337"/>
      <c r="L94" s="337"/>
      <c r="M94" s="337"/>
      <c r="N94" s="337"/>
      <c r="O94" s="337"/>
      <c r="P94" s="337"/>
      <c r="Q94" s="337"/>
      <c r="R94" s="337"/>
      <c r="S94" s="331">
        <v>1</v>
      </c>
      <c r="T94" s="332"/>
    </row>
    <row r="95" spans="2:20" customFormat="1" ht="44.45" customHeight="1" x14ac:dyDescent="0.25">
      <c r="B95" s="323"/>
      <c r="C95" s="269"/>
      <c r="D95" s="271"/>
      <c r="E95" s="325" t="s">
        <v>461</v>
      </c>
      <c r="F95" s="325"/>
      <c r="G95" s="325"/>
      <c r="H95" s="325"/>
      <c r="I95" s="325"/>
      <c r="J95" s="326" t="s">
        <v>711</v>
      </c>
      <c r="K95" s="326"/>
      <c r="L95" s="326"/>
      <c r="M95" s="326"/>
      <c r="N95" s="326"/>
      <c r="O95" s="326"/>
      <c r="P95" s="326"/>
      <c r="Q95" s="326"/>
      <c r="R95" s="326"/>
      <c r="S95" s="331">
        <v>1</v>
      </c>
      <c r="T95" s="332"/>
    </row>
    <row r="96" spans="2:20" customFormat="1" ht="139.5" customHeight="1" thickBot="1" x14ac:dyDescent="0.3">
      <c r="B96" s="324"/>
      <c r="C96" s="272"/>
      <c r="D96" s="274"/>
      <c r="E96" s="333" t="s">
        <v>463</v>
      </c>
      <c r="F96" s="333"/>
      <c r="G96" s="333"/>
      <c r="H96" s="333"/>
      <c r="I96" s="333"/>
      <c r="J96" s="334" t="s">
        <v>713</v>
      </c>
      <c r="K96" s="334"/>
      <c r="L96" s="334"/>
      <c r="M96" s="334"/>
      <c r="N96" s="334"/>
      <c r="O96" s="334"/>
      <c r="P96" s="334"/>
      <c r="Q96" s="334"/>
      <c r="R96" s="334"/>
      <c r="S96" s="335">
        <v>1</v>
      </c>
      <c r="T96" s="336"/>
    </row>
    <row r="97" spans="2:20" customFormat="1" ht="129.6" customHeight="1" x14ac:dyDescent="0.25">
      <c r="B97" s="351" t="s">
        <v>36</v>
      </c>
      <c r="C97" s="266" t="s">
        <v>37</v>
      </c>
      <c r="D97" s="268"/>
      <c r="E97" s="338" t="s">
        <v>464</v>
      </c>
      <c r="F97" s="338"/>
      <c r="G97" s="338"/>
      <c r="H97" s="338"/>
      <c r="I97" s="338"/>
      <c r="J97" s="327" t="s">
        <v>714</v>
      </c>
      <c r="K97" s="327"/>
      <c r="L97" s="327"/>
      <c r="M97" s="327"/>
      <c r="N97" s="327"/>
      <c r="O97" s="327"/>
      <c r="P97" s="327"/>
      <c r="Q97" s="327"/>
      <c r="R97" s="327"/>
      <c r="S97" s="329">
        <v>1</v>
      </c>
      <c r="T97" s="330"/>
    </row>
    <row r="98" spans="2:20" customFormat="1" ht="50.45" customHeight="1" x14ac:dyDescent="0.25">
      <c r="B98" s="352"/>
      <c r="C98" s="269"/>
      <c r="D98" s="271"/>
      <c r="E98" s="325" t="s">
        <v>465</v>
      </c>
      <c r="F98" s="325"/>
      <c r="G98" s="325"/>
      <c r="H98" s="325"/>
      <c r="I98" s="325"/>
      <c r="J98" s="326" t="s">
        <v>715</v>
      </c>
      <c r="K98" s="326"/>
      <c r="L98" s="326"/>
      <c r="M98" s="326"/>
      <c r="N98" s="326"/>
      <c r="O98" s="326"/>
      <c r="P98" s="326"/>
      <c r="Q98" s="326"/>
      <c r="R98" s="326"/>
      <c r="S98" s="331">
        <v>1</v>
      </c>
      <c r="T98" s="332"/>
    </row>
    <row r="99" spans="2:20" customFormat="1" ht="30" customHeight="1" thickBot="1" x14ac:dyDescent="0.3">
      <c r="B99" s="353"/>
      <c r="C99" s="272"/>
      <c r="D99" s="274"/>
      <c r="E99" s="593" t="s">
        <v>459</v>
      </c>
      <c r="F99" s="593"/>
      <c r="G99" s="593"/>
      <c r="H99" s="593"/>
      <c r="I99" s="593"/>
      <c r="J99" s="594" t="s">
        <v>110</v>
      </c>
      <c r="K99" s="594"/>
      <c r="L99" s="594"/>
      <c r="M99" s="594"/>
      <c r="N99" s="594"/>
      <c r="O99" s="594"/>
      <c r="P99" s="594"/>
      <c r="Q99" s="594"/>
      <c r="R99" s="594"/>
      <c r="S99" s="335">
        <v>1</v>
      </c>
      <c r="T99" s="336"/>
    </row>
    <row r="100" spans="2:20" customFormat="1" ht="131.44999999999999" customHeight="1" x14ac:dyDescent="0.25">
      <c r="B100" s="322" t="s">
        <v>38</v>
      </c>
      <c r="C100" s="266" t="s">
        <v>39</v>
      </c>
      <c r="D100" s="268"/>
      <c r="E100" s="338" t="s">
        <v>464</v>
      </c>
      <c r="F100" s="338"/>
      <c r="G100" s="338"/>
      <c r="H100" s="338"/>
      <c r="I100" s="338"/>
      <c r="J100" s="327" t="s">
        <v>721</v>
      </c>
      <c r="K100" s="327"/>
      <c r="L100" s="327"/>
      <c r="M100" s="327"/>
      <c r="N100" s="327"/>
      <c r="O100" s="327"/>
      <c r="P100" s="327"/>
      <c r="Q100" s="327"/>
      <c r="R100" s="327"/>
      <c r="S100" s="329">
        <v>1</v>
      </c>
      <c r="T100" s="330"/>
    </row>
    <row r="101" spans="2:20" customFormat="1" ht="27.75" customHeight="1" x14ac:dyDescent="0.25">
      <c r="B101" s="323"/>
      <c r="C101" s="269"/>
      <c r="D101" s="271"/>
      <c r="E101" s="325" t="s">
        <v>457</v>
      </c>
      <c r="F101" s="325"/>
      <c r="G101" s="325"/>
      <c r="H101" s="325"/>
      <c r="I101" s="325"/>
      <c r="J101" s="326" t="s">
        <v>379</v>
      </c>
      <c r="K101" s="326"/>
      <c r="L101" s="326"/>
      <c r="M101" s="326"/>
      <c r="N101" s="326"/>
      <c r="O101" s="326"/>
      <c r="P101" s="326"/>
      <c r="Q101" s="326"/>
      <c r="R101" s="326"/>
      <c r="S101" s="331">
        <v>1</v>
      </c>
      <c r="T101" s="332"/>
    </row>
    <row r="102" spans="2:20" customFormat="1" ht="213.6" customHeight="1" x14ac:dyDescent="0.25">
      <c r="B102" s="323"/>
      <c r="C102" s="269"/>
      <c r="D102" s="271"/>
      <c r="E102" s="325" t="s">
        <v>466</v>
      </c>
      <c r="F102" s="325"/>
      <c r="G102" s="325"/>
      <c r="H102" s="325"/>
      <c r="I102" s="325"/>
      <c r="J102" s="326" t="s">
        <v>716</v>
      </c>
      <c r="K102" s="326"/>
      <c r="L102" s="326"/>
      <c r="M102" s="326"/>
      <c r="N102" s="326"/>
      <c r="O102" s="326"/>
      <c r="P102" s="326"/>
      <c r="Q102" s="326"/>
      <c r="R102" s="326"/>
      <c r="S102" s="331">
        <v>1</v>
      </c>
      <c r="T102" s="332"/>
    </row>
    <row r="103" spans="2:20" customFormat="1" ht="35.450000000000003" customHeight="1" x14ac:dyDescent="0.25">
      <c r="B103" s="323"/>
      <c r="C103" s="269"/>
      <c r="D103" s="271"/>
      <c r="E103" s="325" t="s">
        <v>467</v>
      </c>
      <c r="F103" s="325"/>
      <c r="G103" s="325"/>
      <c r="H103" s="325"/>
      <c r="I103" s="325"/>
      <c r="J103" s="326" t="s">
        <v>391</v>
      </c>
      <c r="K103" s="326"/>
      <c r="L103" s="326"/>
      <c r="M103" s="326"/>
      <c r="N103" s="326"/>
      <c r="O103" s="326"/>
      <c r="P103" s="326"/>
      <c r="Q103" s="326"/>
      <c r="R103" s="326"/>
      <c r="S103" s="331">
        <v>1</v>
      </c>
      <c r="T103" s="332"/>
    </row>
    <row r="104" spans="2:20" customFormat="1" ht="36.6" customHeight="1" x14ac:dyDescent="0.25">
      <c r="B104" s="323"/>
      <c r="C104" s="269"/>
      <c r="D104" s="271"/>
      <c r="E104" s="325" t="s">
        <v>459</v>
      </c>
      <c r="F104" s="325"/>
      <c r="G104" s="325"/>
      <c r="H104" s="325"/>
      <c r="I104" s="325"/>
      <c r="J104" s="326" t="s">
        <v>717</v>
      </c>
      <c r="K104" s="326"/>
      <c r="L104" s="326"/>
      <c r="M104" s="326"/>
      <c r="N104" s="326"/>
      <c r="O104" s="326"/>
      <c r="P104" s="326"/>
      <c r="Q104" s="326"/>
      <c r="R104" s="326"/>
      <c r="S104" s="331">
        <v>1</v>
      </c>
      <c r="T104" s="332"/>
    </row>
    <row r="105" spans="2:20" customFormat="1" ht="46.15" customHeight="1" x14ac:dyDescent="0.25">
      <c r="B105" s="323"/>
      <c r="C105" s="269"/>
      <c r="D105" s="271"/>
      <c r="E105" s="325" t="s">
        <v>460</v>
      </c>
      <c r="F105" s="325"/>
      <c r="G105" s="325"/>
      <c r="H105" s="325"/>
      <c r="I105" s="325"/>
      <c r="J105" s="326" t="s">
        <v>718</v>
      </c>
      <c r="K105" s="326"/>
      <c r="L105" s="326"/>
      <c r="M105" s="326"/>
      <c r="N105" s="326"/>
      <c r="O105" s="326"/>
      <c r="P105" s="326"/>
      <c r="Q105" s="326"/>
      <c r="R105" s="326"/>
      <c r="S105" s="331">
        <v>1</v>
      </c>
      <c r="T105" s="332"/>
    </row>
    <row r="106" spans="2:20" customFormat="1" ht="52.9" customHeight="1" x14ac:dyDescent="0.25">
      <c r="B106" s="323"/>
      <c r="C106" s="269"/>
      <c r="D106" s="271"/>
      <c r="E106" s="325" t="s">
        <v>461</v>
      </c>
      <c r="F106" s="325"/>
      <c r="G106" s="325"/>
      <c r="H106" s="325"/>
      <c r="I106" s="325"/>
      <c r="J106" s="326" t="s">
        <v>719</v>
      </c>
      <c r="K106" s="326"/>
      <c r="L106" s="326"/>
      <c r="M106" s="326"/>
      <c r="N106" s="326"/>
      <c r="O106" s="326"/>
      <c r="P106" s="326"/>
      <c r="Q106" s="326"/>
      <c r="R106" s="326"/>
      <c r="S106" s="331">
        <v>1</v>
      </c>
      <c r="T106" s="332"/>
    </row>
    <row r="107" spans="2:20" customFormat="1" ht="36" customHeight="1" x14ac:dyDescent="0.25">
      <c r="B107" s="323"/>
      <c r="C107" s="269"/>
      <c r="D107" s="271"/>
      <c r="E107" s="339" t="s">
        <v>468</v>
      </c>
      <c r="F107" s="339"/>
      <c r="G107" s="339"/>
      <c r="H107" s="339"/>
      <c r="I107" s="339"/>
      <c r="J107" s="357" t="s">
        <v>720</v>
      </c>
      <c r="K107" s="357"/>
      <c r="L107" s="357"/>
      <c r="M107" s="357"/>
      <c r="N107" s="357"/>
      <c r="O107" s="357"/>
      <c r="P107" s="357"/>
      <c r="Q107" s="357"/>
      <c r="R107" s="357"/>
      <c r="S107" s="342">
        <v>1</v>
      </c>
      <c r="T107" s="343"/>
    </row>
    <row r="108" spans="2:20" s="82" customFormat="1" ht="115.15" customHeight="1" x14ac:dyDescent="0.25">
      <c r="B108" s="138" t="s">
        <v>722</v>
      </c>
      <c r="C108" s="328" t="s">
        <v>723</v>
      </c>
      <c r="D108" s="328"/>
      <c r="E108" s="325" t="s">
        <v>724</v>
      </c>
      <c r="F108" s="325"/>
      <c r="G108" s="325"/>
      <c r="H108" s="325"/>
      <c r="I108" s="325"/>
      <c r="J108" s="337" t="s">
        <v>727</v>
      </c>
      <c r="K108" s="337"/>
      <c r="L108" s="337"/>
      <c r="M108" s="337"/>
      <c r="N108" s="337"/>
      <c r="O108" s="337"/>
      <c r="P108" s="337"/>
      <c r="Q108" s="337"/>
      <c r="R108" s="337"/>
      <c r="S108" s="350">
        <v>1</v>
      </c>
      <c r="T108" s="350"/>
    </row>
    <row r="109" spans="2:20" s="82" customFormat="1" ht="134.44999999999999" customHeight="1" x14ac:dyDescent="0.25">
      <c r="B109" s="138" t="s">
        <v>722</v>
      </c>
      <c r="C109" s="328" t="s">
        <v>725</v>
      </c>
      <c r="D109" s="328"/>
      <c r="E109" s="325" t="s">
        <v>469</v>
      </c>
      <c r="F109" s="325"/>
      <c r="G109" s="325"/>
      <c r="H109" s="325"/>
      <c r="I109" s="325"/>
      <c r="J109" s="326" t="s">
        <v>726</v>
      </c>
      <c r="K109" s="326"/>
      <c r="L109" s="326"/>
      <c r="M109" s="326"/>
      <c r="N109" s="326"/>
      <c r="O109" s="326"/>
      <c r="P109" s="326"/>
      <c r="Q109" s="326"/>
      <c r="R109" s="326"/>
      <c r="S109" s="331">
        <v>1</v>
      </c>
      <c r="T109" s="360"/>
    </row>
    <row r="110" spans="2:20" ht="17.25" customHeight="1" x14ac:dyDescent="0.2">
      <c r="B110" s="596"/>
      <c r="C110" s="597"/>
      <c r="D110" s="597"/>
      <c r="E110" s="563"/>
      <c r="F110" s="563"/>
      <c r="G110" s="563"/>
      <c r="H110" s="563"/>
      <c r="I110" s="563"/>
      <c r="J110" s="563"/>
      <c r="K110" s="563"/>
      <c r="L110" s="563"/>
      <c r="M110" s="563"/>
      <c r="N110" s="563"/>
      <c r="O110" s="563"/>
      <c r="P110" s="563"/>
      <c r="Q110" s="563"/>
      <c r="R110" s="563"/>
      <c r="S110" s="563"/>
      <c r="T110" s="564"/>
    </row>
    <row r="111" spans="2:20" ht="28.5" customHeight="1" x14ac:dyDescent="0.2">
      <c r="B111" s="358" t="s">
        <v>28</v>
      </c>
      <c r="C111" s="359"/>
      <c r="D111" s="354" t="s">
        <v>658</v>
      </c>
      <c r="E111" s="355"/>
      <c r="F111" s="355"/>
      <c r="G111" s="355"/>
      <c r="H111" s="355"/>
      <c r="I111" s="355"/>
      <c r="J111" s="356"/>
      <c r="K111" s="354" t="s">
        <v>352</v>
      </c>
      <c r="L111" s="355"/>
      <c r="M111" s="355"/>
      <c r="N111" s="355"/>
      <c r="O111" s="355"/>
      <c r="P111" s="355"/>
      <c r="Q111" s="355"/>
      <c r="R111" s="356"/>
      <c r="S111" s="229" t="s">
        <v>4</v>
      </c>
      <c r="T111" s="230"/>
    </row>
    <row r="112" spans="2:20" ht="109.15" customHeight="1" x14ac:dyDescent="0.2">
      <c r="B112" s="223" t="s">
        <v>722</v>
      </c>
      <c r="C112" s="223"/>
      <c r="D112" s="224" t="s">
        <v>1238</v>
      </c>
      <c r="E112" s="225"/>
      <c r="F112" s="225"/>
      <c r="G112" s="225"/>
      <c r="H112" s="225"/>
      <c r="I112" s="225"/>
      <c r="J112" s="226"/>
      <c r="K112" s="227" t="s">
        <v>982</v>
      </c>
      <c r="L112" s="227"/>
      <c r="M112" s="227"/>
      <c r="N112" s="227"/>
      <c r="O112" s="227"/>
      <c r="P112" s="227"/>
      <c r="Q112" s="227"/>
      <c r="R112" s="227"/>
      <c r="S112" s="228" t="s">
        <v>1239</v>
      </c>
      <c r="T112" s="228"/>
    </row>
    <row r="113" spans="1:20" ht="43.15" customHeight="1" x14ac:dyDescent="0.2">
      <c r="B113" s="223" t="s">
        <v>1240</v>
      </c>
      <c r="C113" s="223"/>
      <c r="D113" s="224" t="s">
        <v>1241</v>
      </c>
      <c r="E113" s="225"/>
      <c r="F113" s="225"/>
      <c r="G113" s="225"/>
      <c r="H113" s="225"/>
      <c r="I113" s="225"/>
      <c r="J113" s="226"/>
      <c r="K113" s="227" t="s">
        <v>1242</v>
      </c>
      <c r="L113" s="227"/>
      <c r="M113" s="227"/>
      <c r="N113" s="227"/>
      <c r="O113" s="227"/>
      <c r="P113" s="227"/>
      <c r="Q113" s="227"/>
      <c r="R113" s="227"/>
      <c r="S113" s="228">
        <v>44112</v>
      </c>
      <c r="T113" s="228"/>
    </row>
    <row r="114" spans="1:20" ht="36" customHeight="1" x14ac:dyDescent="0.2">
      <c r="B114" s="223" t="s">
        <v>722</v>
      </c>
      <c r="C114" s="223"/>
      <c r="D114" s="224" t="s">
        <v>1243</v>
      </c>
      <c r="E114" s="225"/>
      <c r="F114" s="225"/>
      <c r="G114" s="225"/>
      <c r="H114" s="225"/>
      <c r="I114" s="225"/>
      <c r="J114" s="226"/>
      <c r="K114" s="227" t="s">
        <v>1023</v>
      </c>
      <c r="L114" s="227"/>
      <c r="M114" s="227"/>
      <c r="N114" s="227"/>
      <c r="O114" s="227"/>
      <c r="P114" s="227"/>
      <c r="Q114" s="227"/>
      <c r="R114" s="227"/>
      <c r="S114" s="228" t="s">
        <v>1244</v>
      </c>
      <c r="T114" s="228"/>
    </row>
    <row r="115" spans="1:20" ht="46.15" customHeight="1" x14ac:dyDescent="0.2">
      <c r="B115" s="223" t="s">
        <v>1245</v>
      </c>
      <c r="C115" s="223"/>
      <c r="D115" s="224" t="s">
        <v>1246</v>
      </c>
      <c r="E115" s="225"/>
      <c r="F115" s="225"/>
      <c r="G115" s="225"/>
      <c r="H115" s="225"/>
      <c r="I115" s="225"/>
      <c r="J115" s="226"/>
      <c r="K115" s="227" t="s">
        <v>1023</v>
      </c>
      <c r="L115" s="227"/>
      <c r="M115" s="227"/>
      <c r="N115" s="227"/>
      <c r="O115" s="227"/>
      <c r="P115" s="227"/>
      <c r="Q115" s="227"/>
      <c r="R115" s="227"/>
      <c r="S115" s="228">
        <v>44114</v>
      </c>
      <c r="T115" s="228"/>
    </row>
    <row r="116" spans="1:20" ht="43.15" customHeight="1" x14ac:dyDescent="0.2">
      <c r="B116" s="223" t="s">
        <v>722</v>
      </c>
      <c r="C116" s="223"/>
      <c r="D116" s="224" t="s">
        <v>1247</v>
      </c>
      <c r="E116" s="225"/>
      <c r="F116" s="225"/>
      <c r="G116" s="225"/>
      <c r="H116" s="225"/>
      <c r="I116" s="225"/>
      <c r="J116" s="226"/>
      <c r="K116" s="227" t="s">
        <v>1023</v>
      </c>
      <c r="L116" s="227"/>
      <c r="M116" s="227"/>
      <c r="N116" s="227"/>
      <c r="O116" s="227"/>
      <c r="P116" s="227"/>
      <c r="Q116" s="227"/>
      <c r="R116" s="227"/>
      <c r="S116" s="228">
        <v>44117</v>
      </c>
      <c r="T116" s="228"/>
    </row>
    <row r="117" spans="1:20" ht="154.15" customHeight="1" x14ac:dyDescent="0.2">
      <c r="B117" s="223" t="s">
        <v>981</v>
      </c>
      <c r="C117" s="223"/>
      <c r="D117" s="224" t="s">
        <v>1248</v>
      </c>
      <c r="E117" s="225"/>
      <c r="F117" s="225"/>
      <c r="G117" s="225"/>
      <c r="H117" s="225"/>
      <c r="I117" s="225"/>
      <c r="J117" s="226"/>
      <c r="K117" s="227" t="s">
        <v>1023</v>
      </c>
      <c r="L117" s="227"/>
      <c r="M117" s="227"/>
      <c r="N117" s="227"/>
      <c r="O117" s="227"/>
      <c r="P117" s="227"/>
      <c r="Q117" s="227"/>
      <c r="R117" s="227"/>
      <c r="S117" s="228" t="s">
        <v>1249</v>
      </c>
      <c r="T117" s="228"/>
    </row>
    <row r="118" spans="1:20" ht="36.6" customHeight="1" x14ac:dyDescent="0.2">
      <c r="B118" s="223" t="s">
        <v>983</v>
      </c>
      <c r="C118" s="223"/>
      <c r="D118" s="224" t="s">
        <v>1250</v>
      </c>
      <c r="E118" s="225"/>
      <c r="F118" s="225"/>
      <c r="G118" s="225"/>
      <c r="H118" s="225"/>
      <c r="I118" s="225"/>
      <c r="J118" s="226"/>
      <c r="K118" s="227" t="s">
        <v>1023</v>
      </c>
      <c r="L118" s="227"/>
      <c r="M118" s="227"/>
      <c r="N118" s="227"/>
      <c r="O118" s="227"/>
      <c r="P118" s="227"/>
      <c r="Q118" s="227"/>
      <c r="R118" s="227"/>
      <c r="S118" s="228">
        <v>44117</v>
      </c>
      <c r="T118" s="228"/>
    </row>
    <row r="119" spans="1:20" ht="25.9" customHeight="1" x14ac:dyDescent="0.2">
      <c r="A119" s="2"/>
      <c r="B119" s="231" t="s">
        <v>40</v>
      </c>
      <c r="C119" s="232"/>
      <c r="D119" s="232"/>
      <c r="E119" s="232"/>
      <c r="F119" s="232"/>
      <c r="G119" s="232"/>
      <c r="H119" s="232"/>
      <c r="I119" s="232"/>
      <c r="J119" s="232"/>
      <c r="K119" s="232"/>
      <c r="L119" s="232"/>
      <c r="M119" s="232"/>
      <c r="N119" s="232"/>
      <c r="O119" s="232"/>
      <c r="P119" s="232"/>
      <c r="Q119" s="232"/>
      <c r="R119" s="232"/>
      <c r="S119" s="232"/>
      <c r="T119" s="233"/>
    </row>
    <row r="120" spans="1:20" ht="24.6" customHeight="1" x14ac:dyDescent="0.2">
      <c r="A120" s="2"/>
      <c r="B120" s="229" t="s">
        <v>41</v>
      </c>
      <c r="C120" s="257"/>
      <c r="D120" s="257"/>
      <c r="E120" s="230"/>
      <c r="F120" s="85" t="s">
        <v>28</v>
      </c>
      <c r="G120" s="229" t="s">
        <v>42</v>
      </c>
      <c r="H120" s="257"/>
      <c r="I120" s="257"/>
      <c r="J120" s="257"/>
      <c r="K120" s="257"/>
      <c r="L120" s="257"/>
      <c r="M120" s="257"/>
      <c r="N120" s="257"/>
      <c r="O120" s="257"/>
      <c r="P120" s="257"/>
      <c r="Q120" s="257"/>
      <c r="R120" s="230"/>
      <c r="S120" s="229" t="s">
        <v>4</v>
      </c>
      <c r="T120" s="230"/>
    </row>
    <row r="121" spans="1:20" ht="37.9" customHeight="1" x14ac:dyDescent="0.2">
      <c r="A121" s="2"/>
      <c r="B121" s="246" t="s">
        <v>617</v>
      </c>
      <c r="C121" s="246"/>
      <c r="D121" s="246"/>
      <c r="E121" s="246"/>
      <c r="F121" s="166" t="s">
        <v>32</v>
      </c>
      <c r="G121" s="313" t="s">
        <v>760</v>
      </c>
      <c r="H121" s="313"/>
      <c r="I121" s="313"/>
      <c r="J121" s="313"/>
      <c r="K121" s="313"/>
      <c r="L121" s="313"/>
      <c r="M121" s="313"/>
      <c r="N121" s="313"/>
      <c r="O121" s="313"/>
      <c r="P121" s="313"/>
      <c r="Q121" s="313"/>
      <c r="R121" s="313"/>
      <c r="S121" s="228">
        <v>44112</v>
      </c>
      <c r="T121" s="228"/>
    </row>
    <row r="122" spans="1:20" ht="37.9" customHeight="1" x14ac:dyDescent="0.2">
      <c r="A122" s="2"/>
      <c r="B122" s="246"/>
      <c r="C122" s="246"/>
      <c r="D122" s="246"/>
      <c r="E122" s="246"/>
      <c r="F122" s="166" t="s">
        <v>32</v>
      </c>
      <c r="G122" s="313" t="s">
        <v>1221</v>
      </c>
      <c r="H122" s="313"/>
      <c r="I122" s="313"/>
      <c r="J122" s="313"/>
      <c r="K122" s="313"/>
      <c r="L122" s="313"/>
      <c r="M122" s="313"/>
      <c r="N122" s="313"/>
      <c r="O122" s="313"/>
      <c r="P122" s="313"/>
      <c r="Q122" s="313"/>
      <c r="R122" s="313"/>
      <c r="S122" s="228">
        <v>44117</v>
      </c>
      <c r="T122" s="228"/>
    </row>
    <row r="123" spans="1:20" ht="37.9" customHeight="1" x14ac:dyDescent="0.2">
      <c r="A123" s="2"/>
      <c r="B123" s="246"/>
      <c r="C123" s="246"/>
      <c r="D123" s="246"/>
      <c r="E123" s="246"/>
      <c r="F123" s="166">
        <v>1</v>
      </c>
      <c r="G123" s="313" t="s">
        <v>1222</v>
      </c>
      <c r="H123" s="313"/>
      <c r="I123" s="313"/>
      <c r="J123" s="313"/>
      <c r="K123" s="313"/>
      <c r="L123" s="313"/>
      <c r="M123" s="313"/>
      <c r="N123" s="313"/>
      <c r="O123" s="313"/>
      <c r="P123" s="313"/>
      <c r="Q123" s="313"/>
      <c r="R123" s="313"/>
      <c r="S123" s="228">
        <v>44118</v>
      </c>
      <c r="T123" s="228"/>
    </row>
    <row r="124" spans="1:20" ht="37.9" customHeight="1" x14ac:dyDescent="0.2">
      <c r="A124" s="2"/>
      <c r="B124" s="246"/>
      <c r="C124" s="246"/>
      <c r="D124" s="246"/>
      <c r="E124" s="246"/>
      <c r="F124" s="166">
        <v>1</v>
      </c>
      <c r="G124" s="313" t="s">
        <v>1223</v>
      </c>
      <c r="H124" s="313"/>
      <c r="I124" s="313"/>
      <c r="J124" s="313"/>
      <c r="K124" s="313"/>
      <c r="L124" s="313"/>
      <c r="M124" s="313"/>
      <c r="N124" s="313"/>
      <c r="O124" s="313"/>
      <c r="P124" s="313"/>
      <c r="Q124" s="313"/>
      <c r="R124" s="313"/>
      <c r="S124" s="228">
        <v>44114</v>
      </c>
      <c r="T124" s="228"/>
    </row>
    <row r="125" spans="1:20" ht="37.9" customHeight="1" x14ac:dyDescent="0.2">
      <c r="A125" s="2"/>
      <c r="B125" s="246" t="s">
        <v>1022</v>
      </c>
      <c r="C125" s="246"/>
      <c r="D125" s="246"/>
      <c r="E125" s="246"/>
      <c r="F125" s="166">
        <v>1</v>
      </c>
      <c r="G125" s="313" t="s">
        <v>1224</v>
      </c>
      <c r="H125" s="313"/>
      <c r="I125" s="313"/>
      <c r="J125" s="313"/>
      <c r="K125" s="313"/>
      <c r="L125" s="313"/>
      <c r="M125" s="313"/>
      <c r="N125" s="313"/>
      <c r="O125" s="313"/>
      <c r="P125" s="313"/>
      <c r="Q125" s="313"/>
      <c r="R125" s="313"/>
      <c r="S125" s="228">
        <v>44118</v>
      </c>
      <c r="T125" s="228"/>
    </row>
    <row r="126" spans="1:20" ht="37.9" customHeight="1" x14ac:dyDescent="0.2">
      <c r="A126" s="2"/>
      <c r="B126" s="246" t="s">
        <v>939</v>
      </c>
      <c r="C126" s="246"/>
      <c r="D126" s="246"/>
      <c r="E126" s="246"/>
      <c r="F126" s="166">
        <v>1</v>
      </c>
      <c r="G126" s="313" t="s">
        <v>1225</v>
      </c>
      <c r="H126" s="313"/>
      <c r="I126" s="313"/>
      <c r="J126" s="313"/>
      <c r="K126" s="313"/>
      <c r="L126" s="313"/>
      <c r="M126" s="313"/>
      <c r="N126" s="313"/>
      <c r="O126" s="313"/>
      <c r="P126" s="313"/>
      <c r="Q126" s="313"/>
      <c r="R126" s="313"/>
      <c r="S126" s="228">
        <v>44114</v>
      </c>
      <c r="T126" s="228"/>
    </row>
    <row r="127" spans="1:20" ht="37.9" customHeight="1" x14ac:dyDescent="0.2">
      <c r="A127" s="2"/>
      <c r="B127" s="246"/>
      <c r="C127" s="246"/>
      <c r="D127" s="246"/>
      <c r="E127" s="246"/>
      <c r="F127" s="166">
        <v>1</v>
      </c>
      <c r="G127" s="318" t="s">
        <v>1226</v>
      </c>
      <c r="H127" s="318"/>
      <c r="I127" s="318"/>
      <c r="J127" s="318"/>
      <c r="K127" s="318"/>
      <c r="L127" s="318"/>
      <c r="M127" s="318"/>
      <c r="N127" s="318"/>
      <c r="O127" s="318"/>
      <c r="P127" s="318"/>
      <c r="Q127" s="318"/>
      <c r="R127" s="318"/>
      <c r="S127" s="228">
        <v>44117</v>
      </c>
      <c r="T127" s="228"/>
    </row>
    <row r="128" spans="1:20" ht="37.9" customHeight="1" x14ac:dyDescent="0.2">
      <c r="A128" s="2"/>
      <c r="B128" s="246"/>
      <c r="C128" s="246"/>
      <c r="D128" s="246"/>
      <c r="E128" s="246"/>
      <c r="F128" s="166">
        <v>1</v>
      </c>
      <c r="G128" s="313" t="s">
        <v>1227</v>
      </c>
      <c r="H128" s="313"/>
      <c r="I128" s="313"/>
      <c r="J128" s="313"/>
      <c r="K128" s="313"/>
      <c r="L128" s="313"/>
      <c r="M128" s="313"/>
      <c r="N128" s="313"/>
      <c r="O128" s="313"/>
      <c r="P128" s="313"/>
      <c r="Q128" s="313"/>
      <c r="R128" s="313"/>
      <c r="S128" s="228">
        <v>40465</v>
      </c>
      <c r="T128" s="228"/>
    </row>
    <row r="129" spans="1:20" ht="37.9" customHeight="1" x14ac:dyDescent="0.2">
      <c r="A129" s="2"/>
      <c r="B129" s="246" t="s">
        <v>1228</v>
      </c>
      <c r="C129" s="246"/>
      <c r="D129" s="246"/>
      <c r="E129" s="246"/>
      <c r="F129" s="166" t="s">
        <v>32</v>
      </c>
      <c r="G129" s="318" t="s">
        <v>1229</v>
      </c>
      <c r="H129" s="318"/>
      <c r="I129" s="318"/>
      <c r="J129" s="318"/>
      <c r="K129" s="318"/>
      <c r="L129" s="318"/>
      <c r="M129" s="318"/>
      <c r="N129" s="318"/>
      <c r="O129" s="318"/>
      <c r="P129" s="318"/>
      <c r="Q129" s="318"/>
      <c r="R129" s="318"/>
      <c r="S129" s="228">
        <v>44112</v>
      </c>
      <c r="T129" s="228"/>
    </row>
    <row r="130" spans="1:20" ht="15" customHeight="1" x14ac:dyDescent="0.2">
      <c r="B130" s="44"/>
      <c r="C130" s="42"/>
      <c r="D130" s="42"/>
      <c r="E130" s="42"/>
      <c r="F130" s="42"/>
      <c r="G130" s="42"/>
      <c r="H130" s="42"/>
      <c r="I130" s="42"/>
      <c r="J130" s="42"/>
      <c r="K130" s="42"/>
      <c r="L130" s="42"/>
      <c r="M130" s="42"/>
      <c r="N130" s="42"/>
      <c r="O130" s="42"/>
      <c r="P130" s="42"/>
      <c r="Q130" s="42"/>
      <c r="R130" s="42"/>
      <c r="S130" s="42"/>
      <c r="T130" s="43"/>
    </row>
    <row r="131" spans="1:20" ht="25.5" customHeight="1" x14ac:dyDescent="0.2">
      <c r="B131" s="310" t="s">
        <v>363</v>
      </c>
      <c r="C131" s="311"/>
      <c r="D131" s="311"/>
      <c r="E131" s="311"/>
      <c r="F131" s="311"/>
      <c r="G131" s="311"/>
      <c r="H131" s="311"/>
      <c r="I131" s="311"/>
      <c r="J131" s="311"/>
      <c r="K131" s="311"/>
      <c r="L131" s="311"/>
      <c r="M131" s="311"/>
      <c r="N131" s="311"/>
      <c r="O131" s="311"/>
      <c r="P131" s="311"/>
      <c r="Q131" s="311"/>
      <c r="R131" s="311"/>
      <c r="S131" s="311"/>
      <c r="T131" s="312"/>
    </row>
    <row r="132" spans="1:20" ht="34.9" customHeight="1" x14ac:dyDescent="0.2">
      <c r="B132" s="502" t="s">
        <v>43</v>
      </c>
      <c r="C132" s="504"/>
      <c r="D132" s="229" t="s">
        <v>470</v>
      </c>
      <c r="E132" s="257"/>
      <c r="F132" s="257"/>
      <c r="G132" s="257"/>
      <c r="H132" s="257"/>
      <c r="I132" s="257"/>
      <c r="J132" s="230"/>
      <c r="K132" s="229" t="s">
        <v>44</v>
      </c>
      <c r="L132" s="257"/>
      <c r="M132" s="257"/>
      <c r="N132" s="257"/>
      <c r="O132" s="257"/>
      <c r="P132" s="257"/>
      <c r="Q132" s="257"/>
      <c r="R132" s="230"/>
      <c r="S132" s="229" t="s">
        <v>4</v>
      </c>
      <c r="T132" s="230"/>
    </row>
    <row r="133" spans="1:20" ht="36.6" customHeight="1" x14ac:dyDescent="0.2">
      <c r="B133" s="215" t="s">
        <v>906</v>
      </c>
      <c r="C133" s="216"/>
      <c r="D133" s="315" t="s">
        <v>907</v>
      </c>
      <c r="E133" s="316"/>
      <c r="F133" s="316"/>
      <c r="G133" s="316"/>
      <c r="H133" s="316"/>
      <c r="I133" s="316"/>
      <c r="J133" s="317"/>
      <c r="K133" s="212" t="s">
        <v>908</v>
      </c>
      <c r="L133" s="213"/>
      <c r="M133" s="213"/>
      <c r="N133" s="213"/>
      <c r="O133" s="213"/>
      <c r="P133" s="213"/>
      <c r="Q133" s="213"/>
      <c r="R133" s="214"/>
      <c r="S133" s="217" t="s">
        <v>1200</v>
      </c>
      <c r="T133" s="218"/>
    </row>
    <row r="134" spans="1:20" ht="76.150000000000006" customHeight="1" x14ac:dyDescent="0.2">
      <c r="B134" s="215" t="s">
        <v>10</v>
      </c>
      <c r="C134" s="216"/>
      <c r="D134" s="212" t="s">
        <v>1201</v>
      </c>
      <c r="E134" s="213"/>
      <c r="F134" s="213"/>
      <c r="G134" s="213"/>
      <c r="H134" s="213"/>
      <c r="I134" s="213"/>
      <c r="J134" s="214"/>
      <c r="K134" s="212" t="s">
        <v>984</v>
      </c>
      <c r="L134" s="213"/>
      <c r="M134" s="213"/>
      <c r="N134" s="213"/>
      <c r="O134" s="213"/>
      <c r="P134" s="213"/>
      <c r="Q134" s="213"/>
      <c r="R134" s="214"/>
      <c r="S134" s="217">
        <v>44112</v>
      </c>
      <c r="T134" s="218"/>
    </row>
    <row r="135" spans="1:20" ht="75" customHeight="1" x14ac:dyDescent="0.2">
      <c r="B135" s="215" t="s">
        <v>10</v>
      </c>
      <c r="C135" s="216"/>
      <c r="D135" s="212" t="s">
        <v>1202</v>
      </c>
      <c r="E135" s="213"/>
      <c r="F135" s="213"/>
      <c r="G135" s="213"/>
      <c r="H135" s="213"/>
      <c r="I135" s="213"/>
      <c r="J135" s="214"/>
      <c r="K135" s="212" t="s">
        <v>1203</v>
      </c>
      <c r="L135" s="213"/>
      <c r="M135" s="213"/>
      <c r="N135" s="213"/>
      <c r="O135" s="213"/>
      <c r="P135" s="213"/>
      <c r="Q135" s="213"/>
      <c r="R135" s="214"/>
      <c r="S135" s="217">
        <v>44112</v>
      </c>
      <c r="T135" s="218"/>
    </row>
    <row r="136" spans="1:20" ht="57" customHeight="1" x14ac:dyDescent="0.2">
      <c r="B136" s="215" t="s">
        <v>10</v>
      </c>
      <c r="C136" s="216"/>
      <c r="D136" s="212" t="s">
        <v>1204</v>
      </c>
      <c r="E136" s="213"/>
      <c r="F136" s="213"/>
      <c r="G136" s="213"/>
      <c r="H136" s="213"/>
      <c r="I136" s="213"/>
      <c r="J136" s="214"/>
      <c r="K136" s="212" t="s">
        <v>1205</v>
      </c>
      <c r="L136" s="213"/>
      <c r="M136" s="213"/>
      <c r="N136" s="213"/>
      <c r="O136" s="213"/>
      <c r="P136" s="213"/>
      <c r="Q136" s="213"/>
      <c r="R136" s="214"/>
      <c r="S136" s="217">
        <v>44112</v>
      </c>
      <c r="T136" s="218"/>
    </row>
    <row r="137" spans="1:20" ht="63" customHeight="1" x14ac:dyDescent="0.2">
      <c r="B137" s="215" t="s">
        <v>10</v>
      </c>
      <c r="C137" s="216"/>
      <c r="D137" s="212" t="s">
        <v>1206</v>
      </c>
      <c r="E137" s="213"/>
      <c r="F137" s="213"/>
      <c r="G137" s="213"/>
      <c r="H137" s="213"/>
      <c r="I137" s="213"/>
      <c r="J137" s="214"/>
      <c r="K137" s="212" t="s">
        <v>1207</v>
      </c>
      <c r="L137" s="213"/>
      <c r="M137" s="213"/>
      <c r="N137" s="213"/>
      <c r="O137" s="213"/>
      <c r="P137" s="213"/>
      <c r="Q137" s="213"/>
      <c r="R137" s="214"/>
      <c r="S137" s="217">
        <v>44112</v>
      </c>
      <c r="T137" s="218"/>
    </row>
    <row r="138" spans="1:20" ht="54" customHeight="1" x14ac:dyDescent="0.2">
      <c r="B138" s="215" t="s">
        <v>10</v>
      </c>
      <c r="C138" s="216"/>
      <c r="D138" s="212" t="s">
        <v>1208</v>
      </c>
      <c r="E138" s="213"/>
      <c r="F138" s="213"/>
      <c r="G138" s="213"/>
      <c r="H138" s="213"/>
      <c r="I138" s="213"/>
      <c r="J138" s="214"/>
      <c r="K138" s="212" t="s">
        <v>1209</v>
      </c>
      <c r="L138" s="213"/>
      <c r="M138" s="213"/>
      <c r="N138" s="213"/>
      <c r="O138" s="213"/>
      <c r="P138" s="213"/>
      <c r="Q138" s="213"/>
      <c r="R138" s="214"/>
      <c r="S138" s="217">
        <v>44112</v>
      </c>
      <c r="T138" s="218"/>
    </row>
    <row r="139" spans="1:20" ht="36.6" customHeight="1" x14ac:dyDescent="0.2">
      <c r="B139" s="215" t="s">
        <v>10</v>
      </c>
      <c r="C139" s="216"/>
      <c r="D139" s="212" t="s">
        <v>1210</v>
      </c>
      <c r="E139" s="213"/>
      <c r="F139" s="213"/>
      <c r="G139" s="213"/>
      <c r="H139" s="213"/>
      <c r="I139" s="213"/>
      <c r="J139" s="214"/>
      <c r="K139" s="212" t="s">
        <v>1211</v>
      </c>
      <c r="L139" s="213"/>
      <c r="M139" s="213"/>
      <c r="N139" s="213"/>
      <c r="O139" s="213"/>
      <c r="P139" s="213"/>
      <c r="Q139" s="213"/>
      <c r="R139" s="214"/>
      <c r="S139" s="217">
        <v>44113</v>
      </c>
      <c r="T139" s="218"/>
    </row>
    <row r="140" spans="1:20" ht="36.6" customHeight="1" x14ac:dyDescent="0.2">
      <c r="B140" s="215" t="s">
        <v>10</v>
      </c>
      <c r="C140" s="216"/>
      <c r="D140" s="212" t="s">
        <v>1212</v>
      </c>
      <c r="E140" s="213"/>
      <c r="F140" s="213"/>
      <c r="G140" s="213"/>
      <c r="H140" s="213"/>
      <c r="I140" s="213"/>
      <c r="J140" s="214"/>
      <c r="K140" s="212" t="s">
        <v>1213</v>
      </c>
      <c r="L140" s="213"/>
      <c r="M140" s="213"/>
      <c r="N140" s="213"/>
      <c r="O140" s="213"/>
      <c r="P140" s="213"/>
      <c r="Q140" s="213"/>
      <c r="R140" s="214"/>
      <c r="S140" s="217">
        <v>44113</v>
      </c>
      <c r="T140" s="218"/>
    </row>
    <row r="141" spans="1:20" ht="41.45" customHeight="1" x14ac:dyDescent="0.2">
      <c r="B141" s="308" t="s">
        <v>1214</v>
      </c>
      <c r="C141" s="309"/>
      <c r="D141" s="212" t="s">
        <v>1215</v>
      </c>
      <c r="E141" s="213"/>
      <c r="F141" s="213"/>
      <c r="G141" s="213"/>
      <c r="H141" s="213"/>
      <c r="I141" s="213"/>
      <c r="J141" s="214"/>
      <c r="K141" s="212" t="s">
        <v>1216</v>
      </c>
      <c r="L141" s="213"/>
      <c r="M141" s="213"/>
      <c r="N141" s="213"/>
      <c r="O141" s="213"/>
      <c r="P141" s="213"/>
      <c r="Q141" s="213"/>
      <c r="R141" s="214"/>
      <c r="S141" s="217">
        <v>44113</v>
      </c>
      <c r="T141" s="218"/>
    </row>
    <row r="142" spans="1:20" ht="40.9" customHeight="1" x14ac:dyDescent="0.2">
      <c r="B142" s="215" t="s">
        <v>906</v>
      </c>
      <c r="C142" s="216"/>
      <c r="D142" s="212" t="s">
        <v>1217</v>
      </c>
      <c r="E142" s="213"/>
      <c r="F142" s="213"/>
      <c r="G142" s="213"/>
      <c r="H142" s="213"/>
      <c r="I142" s="213"/>
      <c r="J142" s="214"/>
      <c r="K142" s="212" t="s">
        <v>1218</v>
      </c>
      <c r="L142" s="213"/>
      <c r="M142" s="213"/>
      <c r="N142" s="213"/>
      <c r="O142" s="213"/>
      <c r="P142" s="213"/>
      <c r="Q142" s="213"/>
      <c r="R142" s="214"/>
      <c r="S142" s="217">
        <v>44117</v>
      </c>
      <c r="T142" s="218"/>
    </row>
    <row r="143" spans="1:20" ht="48.6" customHeight="1" x14ac:dyDescent="0.2">
      <c r="B143" s="215" t="s">
        <v>9</v>
      </c>
      <c r="C143" s="216"/>
      <c r="D143" s="212" t="s">
        <v>1219</v>
      </c>
      <c r="E143" s="213"/>
      <c r="F143" s="213"/>
      <c r="G143" s="213"/>
      <c r="H143" s="213"/>
      <c r="I143" s="213"/>
      <c r="J143" s="214"/>
      <c r="K143" s="212" t="s">
        <v>1220</v>
      </c>
      <c r="L143" s="213"/>
      <c r="M143" s="213"/>
      <c r="N143" s="213"/>
      <c r="O143" s="213"/>
      <c r="P143" s="213"/>
      <c r="Q143" s="213"/>
      <c r="R143" s="214"/>
      <c r="S143" s="217">
        <v>44118</v>
      </c>
      <c r="T143" s="218"/>
    </row>
    <row r="144" spans="1:20" ht="39.6" customHeight="1" x14ac:dyDescent="0.2">
      <c r="B144" s="215" t="s">
        <v>906</v>
      </c>
      <c r="C144" s="216"/>
      <c r="D144" s="315" t="s">
        <v>909</v>
      </c>
      <c r="E144" s="316"/>
      <c r="F144" s="316"/>
      <c r="G144" s="316"/>
      <c r="H144" s="316"/>
      <c r="I144" s="316"/>
      <c r="J144" s="317"/>
      <c r="K144" s="212" t="s">
        <v>985</v>
      </c>
      <c r="L144" s="213"/>
      <c r="M144" s="213"/>
      <c r="N144" s="213"/>
      <c r="O144" s="213"/>
      <c r="P144" s="213"/>
      <c r="Q144" s="213"/>
      <c r="R144" s="214"/>
      <c r="S144" s="217" t="s">
        <v>1200</v>
      </c>
      <c r="T144" s="218"/>
    </row>
    <row r="145" spans="2:20" s="3" customFormat="1" ht="22.5" customHeight="1" x14ac:dyDescent="0.2">
      <c r="B145" s="605" t="s">
        <v>45</v>
      </c>
      <c r="C145" s="606"/>
      <c r="D145" s="606"/>
      <c r="E145" s="606"/>
      <c r="F145" s="606"/>
      <c r="G145" s="606"/>
      <c r="H145" s="606"/>
      <c r="I145" s="606"/>
      <c r="J145" s="606"/>
      <c r="K145" s="606"/>
      <c r="L145" s="606"/>
      <c r="M145" s="606"/>
      <c r="N145" s="606"/>
      <c r="O145" s="606"/>
      <c r="P145" s="606"/>
      <c r="Q145" s="606"/>
      <c r="R145" s="606"/>
      <c r="S145" s="606"/>
      <c r="T145" s="607"/>
    </row>
    <row r="146" spans="2:20" s="6" customFormat="1" ht="22.5" customHeight="1" x14ac:dyDescent="0.2">
      <c r="B146" s="447" t="s">
        <v>46</v>
      </c>
      <c r="C146" s="448"/>
      <c r="D146" s="448"/>
      <c r="E146" s="448"/>
      <c r="F146" s="448"/>
      <c r="G146" s="448"/>
      <c r="H146" s="448"/>
      <c r="I146" s="448"/>
      <c r="J146" s="448"/>
      <c r="K146" s="448"/>
      <c r="L146" s="448"/>
      <c r="M146" s="448"/>
      <c r="N146" s="448"/>
      <c r="O146" s="448"/>
      <c r="P146" s="448"/>
      <c r="Q146" s="448"/>
      <c r="R146" s="448"/>
      <c r="S146" s="448"/>
      <c r="T146" s="449"/>
    </row>
    <row r="147" spans="2:20" s="7" customFormat="1" ht="47.1" customHeight="1" x14ac:dyDescent="0.25">
      <c r="B147" s="385" t="s">
        <v>471</v>
      </c>
      <c r="C147" s="386"/>
      <c r="D147" s="386"/>
      <c r="E147" s="386"/>
      <c r="F147" s="386"/>
      <c r="G147" s="386"/>
      <c r="H147" s="386"/>
      <c r="I147" s="386"/>
      <c r="J147" s="386"/>
      <c r="K147" s="386"/>
      <c r="L147" s="386"/>
      <c r="M147" s="386"/>
      <c r="N147" s="386"/>
      <c r="O147" s="386"/>
      <c r="P147" s="386"/>
      <c r="Q147" s="386"/>
      <c r="R147" s="386"/>
      <c r="S147" s="386"/>
      <c r="T147" s="387"/>
    </row>
    <row r="148" spans="2:20" s="6" customFormat="1" ht="22.5" customHeight="1" x14ac:dyDescent="0.2">
      <c r="B148" s="285"/>
      <c r="C148" s="608"/>
      <c r="D148" s="608"/>
      <c r="E148" s="608"/>
      <c r="F148" s="608"/>
      <c r="G148" s="608"/>
      <c r="H148" s="608"/>
      <c r="I148" s="608"/>
      <c r="J148" s="608"/>
      <c r="K148" s="608"/>
      <c r="L148" s="608"/>
      <c r="M148" s="608"/>
      <c r="N148" s="608"/>
      <c r="O148" s="608"/>
      <c r="P148" s="608"/>
      <c r="Q148" s="608"/>
      <c r="R148" s="608"/>
      <c r="S148" s="608"/>
      <c r="T148" s="286"/>
    </row>
    <row r="149" spans="2:20" s="6" customFormat="1" ht="22.5" customHeight="1" x14ac:dyDescent="0.2">
      <c r="B149" s="239" t="s">
        <v>47</v>
      </c>
      <c r="C149" s="240"/>
      <c r="D149" s="240"/>
      <c r="E149" s="240"/>
      <c r="F149" s="240"/>
      <c r="G149" s="240"/>
      <c r="H149" s="240"/>
      <c r="I149" s="240"/>
      <c r="J149" s="240"/>
      <c r="K149" s="240"/>
      <c r="L149" s="240"/>
      <c r="M149" s="240"/>
      <c r="N149" s="240"/>
      <c r="O149" s="240"/>
      <c r="P149" s="240"/>
      <c r="Q149" s="240"/>
      <c r="R149" s="240"/>
      <c r="S149" s="240"/>
      <c r="T149" s="241"/>
    </row>
    <row r="150" spans="2:20" s="6" customFormat="1" ht="22.5" customHeight="1" x14ac:dyDescent="0.2">
      <c r="B150" s="401" t="s">
        <v>48</v>
      </c>
      <c r="C150" s="401"/>
      <c r="D150" s="299" t="s">
        <v>472</v>
      </c>
      <c r="E150" s="303"/>
      <c r="F150" s="303"/>
      <c r="G150" s="303"/>
      <c r="H150" s="303"/>
      <c r="I150" s="303"/>
      <c r="J150" s="300"/>
      <c r="K150" s="427" t="s">
        <v>25</v>
      </c>
      <c r="L150" s="427"/>
      <c r="M150" s="427"/>
      <c r="N150" s="427"/>
      <c r="O150" s="427"/>
      <c r="P150" s="427"/>
      <c r="Q150" s="427"/>
      <c r="R150" s="427"/>
      <c r="S150" s="299" t="s">
        <v>49</v>
      </c>
      <c r="T150" s="300"/>
    </row>
    <row r="151" spans="2:20" s="6" customFormat="1" ht="277.89999999999998" customHeight="1" x14ac:dyDescent="0.2">
      <c r="B151" s="307" t="s">
        <v>50</v>
      </c>
      <c r="C151" s="307"/>
      <c r="D151" s="635" t="s">
        <v>473</v>
      </c>
      <c r="E151" s="636"/>
      <c r="F151" s="636"/>
      <c r="G151" s="636"/>
      <c r="H151" s="636"/>
      <c r="I151" s="636"/>
      <c r="J151" s="637"/>
      <c r="K151" s="613" t="s">
        <v>495</v>
      </c>
      <c r="L151" s="613"/>
      <c r="M151" s="613"/>
      <c r="N151" s="613"/>
      <c r="O151" s="613"/>
      <c r="P151" s="613"/>
      <c r="Q151" s="613"/>
      <c r="R151" s="613"/>
      <c r="S151" s="301" t="s">
        <v>496</v>
      </c>
      <c r="T151" s="302"/>
    </row>
    <row r="152" spans="2:20" s="6" customFormat="1" ht="126.75" customHeight="1" x14ac:dyDescent="0.2">
      <c r="B152" s="307" t="s">
        <v>51</v>
      </c>
      <c r="C152" s="307"/>
      <c r="D152" s="609" t="s">
        <v>474</v>
      </c>
      <c r="E152" s="610"/>
      <c r="F152" s="610"/>
      <c r="G152" s="610"/>
      <c r="H152" s="610"/>
      <c r="I152" s="610"/>
      <c r="J152" s="611"/>
      <c r="K152" s="306" t="s">
        <v>52</v>
      </c>
      <c r="L152" s="306"/>
      <c r="M152" s="306"/>
      <c r="N152" s="306"/>
      <c r="O152" s="306"/>
      <c r="P152" s="306"/>
      <c r="Q152" s="306"/>
      <c r="R152" s="306"/>
      <c r="S152" s="301" t="s">
        <v>496</v>
      </c>
      <c r="T152" s="302"/>
    </row>
    <row r="153" spans="2:20" s="6" customFormat="1" ht="82.5" customHeight="1" x14ac:dyDescent="0.2">
      <c r="B153" s="307" t="s">
        <v>53</v>
      </c>
      <c r="C153" s="307"/>
      <c r="D153" s="609" t="s">
        <v>475</v>
      </c>
      <c r="E153" s="610"/>
      <c r="F153" s="610"/>
      <c r="G153" s="610"/>
      <c r="H153" s="610"/>
      <c r="I153" s="610"/>
      <c r="J153" s="611"/>
      <c r="K153" s="306" t="s">
        <v>54</v>
      </c>
      <c r="L153" s="306"/>
      <c r="M153" s="306"/>
      <c r="N153" s="306"/>
      <c r="O153" s="306"/>
      <c r="P153" s="306"/>
      <c r="Q153" s="306"/>
      <c r="R153" s="306"/>
      <c r="S153" s="304" t="s">
        <v>55</v>
      </c>
      <c r="T153" s="305"/>
    </row>
    <row r="154" spans="2:20" s="6" customFormat="1" ht="329.25" customHeight="1" x14ac:dyDescent="0.2">
      <c r="B154" s="307" t="s">
        <v>22</v>
      </c>
      <c r="C154" s="307"/>
      <c r="D154" s="609" t="s">
        <v>476</v>
      </c>
      <c r="E154" s="610"/>
      <c r="F154" s="610"/>
      <c r="G154" s="610"/>
      <c r="H154" s="610"/>
      <c r="I154" s="610"/>
      <c r="J154" s="611"/>
      <c r="K154" s="313" t="s">
        <v>112</v>
      </c>
      <c r="L154" s="314"/>
      <c r="M154" s="314"/>
      <c r="N154" s="314"/>
      <c r="O154" s="314"/>
      <c r="P154" s="314"/>
      <c r="Q154" s="314"/>
      <c r="R154" s="314"/>
      <c r="S154" s="304" t="s">
        <v>55</v>
      </c>
      <c r="T154" s="305"/>
    </row>
    <row r="155" spans="2:20" s="6" customFormat="1" ht="158.1" customHeight="1" x14ac:dyDescent="0.2">
      <c r="B155" s="307" t="s">
        <v>56</v>
      </c>
      <c r="C155" s="307"/>
      <c r="D155" s="609" t="s">
        <v>477</v>
      </c>
      <c r="E155" s="610"/>
      <c r="F155" s="610"/>
      <c r="G155" s="610"/>
      <c r="H155" s="610"/>
      <c r="I155" s="610"/>
      <c r="J155" s="611"/>
      <c r="K155" s="306" t="s">
        <v>57</v>
      </c>
      <c r="L155" s="306"/>
      <c r="M155" s="306"/>
      <c r="N155" s="306"/>
      <c r="O155" s="306"/>
      <c r="P155" s="306"/>
      <c r="Q155" s="306"/>
      <c r="R155" s="306"/>
      <c r="S155" s="301" t="s">
        <v>58</v>
      </c>
      <c r="T155" s="302"/>
    </row>
    <row r="156" spans="2:20" s="6" customFormat="1" ht="22.5" customHeight="1" x14ac:dyDescent="0.2">
      <c r="B156" s="293"/>
      <c r="C156" s="294"/>
      <c r="D156" s="294"/>
      <c r="E156" s="294"/>
      <c r="F156" s="294"/>
      <c r="G156" s="294"/>
      <c r="H156" s="294"/>
      <c r="I156" s="294"/>
      <c r="J156" s="294"/>
      <c r="K156" s="294"/>
      <c r="L156" s="294"/>
      <c r="M156" s="294"/>
      <c r="N156" s="294"/>
      <c r="O156" s="294"/>
      <c r="P156" s="294"/>
      <c r="Q156" s="294"/>
      <c r="R156" s="294"/>
      <c r="S156" s="294"/>
      <c r="T156" s="295"/>
    </row>
    <row r="157" spans="2:20" s="3" customFormat="1" ht="22.5" customHeight="1" x14ac:dyDescent="0.2">
      <c r="B157" s="239" t="s">
        <v>113</v>
      </c>
      <c r="C157" s="240"/>
      <c r="D157" s="240"/>
      <c r="E157" s="240"/>
      <c r="F157" s="240"/>
      <c r="G157" s="240"/>
      <c r="H157" s="240"/>
      <c r="I157" s="240"/>
      <c r="J157" s="240"/>
      <c r="K157" s="240"/>
      <c r="L157" s="240"/>
      <c r="M157" s="240"/>
      <c r="N157" s="240"/>
      <c r="O157" s="240"/>
      <c r="P157" s="240"/>
      <c r="Q157" s="240"/>
      <c r="R157" s="240"/>
      <c r="S157" s="240"/>
      <c r="T157" s="241"/>
    </row>
    <row r="158" spans="2:20" s="3" customFormat="1" ht="29.25" customHeight="1" x14ac:dyDescent="0.2">
      <c r="B158" s="4"/>
      <c r="C158" s="4"/>
      <c r="D158" s="4"/>
      <c r="E158" s="4"/>
      <c r="F158" s="4"/>
      <c r="G158" s="69"/>
      <c r="H158" s="4"/>
      <c r="I158" s="5"/>
      <c r="J158" s="4"/>
      <c r="K158" s="4"/>
      <c r="L158" s="626"/>
      <c r="M158" s="627"/>
      <c r="N158" s="627"/>
      <c r="O158" s="627"/>
      <c r="P158" s="627"/>
      <c r="Q158" s="627"/>
      <c r="R158" s="627"/>
      <c r="S158" s="627"/>
      <c r="T158" s="628"/>
    </row>
    <row r="159" spans="2:20" s="3" customFormat="1" ht="22.5" customHeight="1" x14ac:dyDescent="0.2">
      <c r="B159" s="614" t="s">
        <v>59</v>
      </c>
      <c r="C159" s="616"/>
      <c r="D159" s="616"/>
      <c r="E159" s="616"/>
      <c r="F159" s="616"/>
      <c r="G159" s="616"/>
      <c r="H159" s="616"/>
      <c r="I159" s="616"/>
      <c r="J159" s="616"/>
      <c r="K159" s="615"/>
      <c r="L159" s="629"/>
      <c r="M159" s="630"/>
      <c r="N159" s="630"/>
      <c r="O159" s="630"/>
      <c r="P159" s="630"/>
      <c r="Q159" s="630"/>
      <c r="R159" s="630"/>
      <c r="S159" s="630"/>
      <c r="T159" s="631"/>
    </row>
    <row r="160" spans="2:20" s="3" customFormat="1" ht="28.5" customHeight="1" x14ac:dyDescent="0.2">
      <c r="B160" s="307" t="s">
        <v>60</v>
      </c>
      <c r="C160" s="307"/>
      <c r="D160" s="307"/>
      <c r="E160" s="614" t="s">
        <v>427</v>
      </c>
      <c r="F160" s="615"/>
      <c r="G160" s="8" t="s">
        <v>61</v>
      </c>
      <c r="H160" s="9" t="s">
        <v>62</v>
      </c>
      <c r="I160" s="10" t="s">
        <v>63</v>
      </c>
      <c r="J160" s="65" t="s">
        <v>64</v>
      </c>
      <c r="K160" s="65" t="s">
        <v>65</v>
      </c>
      <c r="L160" s="629"/>
      <c r="M160" s="630"/>
      <c r="N160" s="630"/>
      <c r="O160" s="630"/>
      <c r="P160" s="630"/>
      <c r="Q160" s="630"/>
      <c r="R160" s="630"/>
      <c r="S160" s="630"/>
      <c r="T160" s="631"/>
    </row>
    <row r="161" spans="2:20" s="3" customFormat="1" ht="25.5" customHeight="1" x14ac:dyDescent="0.2">
      <c r="B161" s="220" t="s">
        <v>66</v>
      </c>
      <c r="C161" s="221"/>
      <c r="D161" s="222"/>
      <c r="E161" s="250">
        <v>38.89</v>
      </c>
      <c r="F161" s="251"/>
      <c r="G161" s="13">
        <f>+E174</f>
        <v>0.6462</v>
      </c>
      <c r="H161" s="27">
        <f>+G174</f>
        <v>0.77639999999999998</v>
      </c>
      <c r="I161" s="11">
        <v>42684</v>
      </c>
      <c r="J161" s="11">
        <v>44923</v>
      </c>
      <c r="K161" s="12">
        <f t="shared" ref="K161:K168" si="0">+J161-I161</f>
        <v>2239</v>
      </c>
      <c r="L161" s="629"/>
      <c r="M161" s="630"/>
      <c r="N161" s="630"/>
      <c r="O161" s="630"/>
      <c r="P161" s="630"/>
      <c r="Q161" s="630"/>
      <c r="R161" s="630"/>
      <c r="S161" s="630"/>
      <c r="T161" s="631"/>
    </row>
    <row r="162" spans="2:20" s="3" customFormat="1" ht="15" customHeight="1" x14ac:dyDescent="0.2">
      <c r="B162" s="220" t="s">
        <v>67</v>
      </c>
      <c r="C162" s="221"/>
      <c r="D162" s="222"/>
      <c r="E162" s="250">
        <v>21.84</v>
      </c>
      <c r="F162" s="251"/>
      <c r="G162" s="13">
        <f>+F220</f>
        <v>0.46270000000000006</v>
      </c>
      <c r="H162" s="27">
        <f>+H220</f>
        <v>0.59089999999999998</v>
      </c>
      <c r="I162" s="11">
        <v>43044</v>
      </c>
      <c r="J162" s="11">
        <v>44772</v>
      </c>
      <c r="K162" s="12">
        <f t="shared" si="0"/>
        <v>1728</v>
      </c>
      <c r="L162" s="629"/>
      <c r="M162" s="630"/>
      <c r="N162" s="630"/>
      <c r="O162" s="630"/>
      <c r="P162" s="630"/>
      <c r="Q162" s="630"/>
      <c r="R162" s="630"/>
      <c r="S162" s="630"/>
      <c r="T162" s="631"/>
    </row>
    <row r="163" spans="2:20" s="3" customFormat="1" ht="30.75" customHeight="1" x14ac:dyDescent="0.2">
      <c r="B163" s="220" t="s">
        <v>68</v>
      </c>
      <c r="C163" s="221"/>
      <c r="D163" s="222"/>
      <c r="E163" s="250">
        <v>0</v>
      </c>
      <c r="F163" s="251"/>
      <c r="G163" s="103">
        <f>F258</f>
        <v>1</v>
      </c>
      <c r="H163" s="104">
        <f>H258</f>
        <v>1</v>
      </c>
      <c r="I163" s="11">
        <v>42689</v>
      </c>
      <c r="J163" s="11">
        <v>42840</v>
      </c>
      <c r="K163" s="12">
        <f t="shared" si="0"/>
        <v>151</v>
      </c>
      <c r="L163" s="629"/>
      <c r="M163" s="630"/>
      <c r="N163" s="630"/>
      <c r="O163" s="630"/>
      <c r="P163" s="630"/>
      <c r="Q163" s="630"/>
      <c r="R163" s="630"/>
      <c r="S163" s="630"/>
      <c r="T163" s="631"/>
    </row>
    <row r="164" spans="2:20" s="3" customFormat="1" ht="25.5" customHeight="1" x14ac:dyDescent="0.2">
      <c r="B164" s="220" t="s">
        <v>69</v>
      </c>
      <c r="C164" s="221"/>
      <c r="D164" s="222"/>
      <c r="E164" s="250">
        <v>34.69</v>
      </c>
      <c r="F164" s="251"/>
      <c r="G164" s="13">
        <f>+E273</f>
        <v>0.71650000000000003</v>
      </c>
      <c r="H164" s="27">
        <f>+G273</f>
        <v>0.8095</v>
      </c>
      <c r="I164" s="11">
        <v>42684</v>
      </c>
      <c r="J164" s="11">
        <v>44923</v>
      </c>
      <c r="K164" s="12">
        <f t="shared" si="0"/>
        <v>2239</v>
      </c>
      <c r="L164" s="629"/>
      <c r="M164" s="630"/>
      <c r="N164" s="630"/>
      <c r="O164" s="630"/>
      <c r="P164" s="630"/>
      <c r="Q164" s="630"/>
      <c r="R164" s="630"/>
      <c r="S164" s="630"/>
      <c r="T164" s="631"/>
    </row>
    <row r="165" spans="2:20" s="3" customFormat="1" ht="23.25" customHeight="1" x14ac:dyDescent="0.2">
      <c r="B165" s="220" t="s">
        <v>572</v>
      </c>
      <c r="C165" s="221"/>
      <c r="D165" s="222"/>
      <c r="E165" s="617">
        <v>4.58</v>
      </c>
      <c r="F165" s="618"/>
      <c r="G165" s="103">
        <f>+H296</f>
        <v>1</v>
      </c>
      <c r="H165" s="104">
        <f>+H293</f>
        <v>1</v>
      </c>
      <c r="I165" s="11">
        <v>42684</v>
      </c>
      <c r="J165" s="11">
        <v>43895</v>
      </c>
      <c r="K165" s="623">
        <f t="shared" si="0"/>
        <v>1211</v>
      </c>
      <c r="L165" s="629"/>
      <c r="M165" s="630"/>
      <c r="N165" s="630"/>
      <c r="O165" s="630"/>
      <c r="P165" s="630"/>
      <c r="Q165" s="630"/>
      <c r="R165" s="630"/>
      <c r="S165" s="630"/>
      <c r="T165" s="631"/>
    </row>
    <row r="166" spans="2:20" s="3" customFormat="1" ht="22.5" customHeight="1" x14ac:dyDescent="0.2">
      <c r="B166" s="220" t="s">
        <v>573</v>
      </c>
      <c r="C166" s="221"/>
      <c r="D166" s="222"/>
      <c r="E166" s="619"/>
      <c r="F166" s="620"/>
      <c r="G166" s="103">
        <f>+F306</f>
        <v>1</v>
      </c>
      <c r="H166" s="104">
        <f>+H306</f>
        <v>1</v>
      </c>
      <c r="I166" s="11">
        <v>42684</v>
      </c>
      <c r="J166" s="11">
        <v>43895</v>
      </c>
      <c r="K166" s="624"/>
      <c r="L166" s="629"/>
      <c r="M166" s="630"/>
      <c r="N166" s="630"/>
      <c r="O166" s="630"/>
      <c r="P166" s="630"/>
      <c r="Q166" s="630"/>
      <c r="R166" s="630"/>
      <c r="S166" s="630"/>
      <c r="T166" s="631"/>
    </row>
    <row r="167" spans="2:20" s="18" customFormat="1" ht="19.5" customHeight="1" x14ac:dyDescent="0.2">
      <c r="B167" s="220" t="s">
        <v>99</v>
      </c>
      <c r="C167" s="221"/>
      <c r="D167" s="222"/>
      <c r="E167" s="621"/>
      <c r="F167" s="622"/>
      <c r="G167" s="103">
        <v>1</v>
      </c>
      <c r="H167" s="104">
        <v>1</v>
      </c>
      <c r="I167" s="14"/>
      <c r="J167" s="14"/>
      <c r="K167" s="625"/>
      <c r="L167" s="629"/>
      <c r="M167" s="630"/>
      <c r="N167" s="630"/>
      <c r="O167" s="630"/>
      <c r="P167" s="630"/>
      <c r="Q167" s="630"/>
      <c r="R167" s="630"/>
      <c r="S167" s="630"/>
      <c r="T167" s="631"/>
    </row>
    <row r="168" spans="2:20" s="18" customFormat="1" ht="21.75" customHeight="1" x14ac:dyDescent="0.25">
      <c r="B168" s="614" t="s">
        <v>70</v>
      </c>
      <c r="C168" s="616"/>
      <c r="D168" s="615"/>
      <c r="E168" s="600">
        <f>SUM(E161:F165)</f>
        <v>100</v>
      </c>
      <c r="F168" s="601"/>
      <c r="G168" s="100">
        <f>+G161*E161+G162*E162+G163*E163+G164*E164+G166*E165</f>
        <v>64.671470999999997</v>
      </c>
      <c r="H168" s="100">
        <f>+H161*E161+H162*E162+H163*E163+H164*E164+H167*E165</f>
        <v>75.761006999999992</v>
      </c>
      <c r="I168" s="101">
        <v>42684</v>
      </c>
      <c r="J168" s="101">
        <v>44549</v>
      </c>
      <c r="K168" s="102">
        <f t="shared" si="0"/>
        <v>1865</v>
      </c>
      <c r="L168" s="629"/>
      <c r="M168" s="630"/>
      <c r="N168" s="630"/>
      <c r="O168" s="630"/>
      <c r="P168" s="630"/>
      <c r="Q168" s="630"/>
      <c r="R168" s="630"/>
      <c r="S168" s="630"/>
      <c r="T168" s="631"/>
    </row>
    <row r="169" spans="2:20" s="18" customFormat="1" ht="14.25" x14ac:dyDescent="0.2">
      <c r="B169" s="66"/>
      <c r="C169" s="66"/>
      <c r="D169" s="66"/>
      <c r="E169" s="13"/>
      <c r="F169" s="13"/>
      <c r="G169" s="15"/>
      <c r="H169" s="14"/>
      <c r="I169" s="16"/>
      <c r="J169" s="14"/>
      <c r="K169" s="14"/>
      <c r="L169" s="632"/>
      <c r="M169" s="633"/>
      <c r="N169" s="633"/>
      <c r="O169" s="633"/>
      <c r="P169" s="633"/>
      <c r="Q169" s="633"/>
      <c r="R169" s="633"/>
      <c r="S169" s="633"/>
      <c r="T169" s="634"/>
    </row>
    <row r="170" spans="2:20" s="3" customFormat="1" ht="15" customHeight="1" x14ac:dyDescent="0.2">
      <c r="B170" s="602" t="s">
        <v>71</v>
      </c>
      <c r="C170" s="603"/>
      <c r="D170" s="603"/>
      <c r="E170" s="603"/>
      <c r="F170" s="603"/>
      <c r="G170" s="603"/>
      <c r="H170" s="603"/>
      <c r="I170" s="603"/>
      <c r="J170" s="603"/>
      <c r="K170" s="603"/>
      <c r="L170" s="603"/>
      <c r="M170" s="603"/>
      <c r="N170" s="603"/>
      <c r="O170" s="603"/>
      <c r="P170" s="603"/>
      <c r="Q170" s="603"/>
      <c r="R170" s="603"/>
      <c r="S170" s="603"/>
      <c r="T170" s="604"/>
    </row>
    <row r="171" spans="2:20" s="3" customFormat="1" ht="22.5" customHeight="1" x14ac:dyDescent="0.2">
      <c r="B171" s="247" t="s">
        <v>484</v>
      </c>
      <c r="C171" s="248"/>
      <c r="D171" s="248"/>
      <c r="E171" s="248"/>
      <c r="F171" s="248"/>
      <c r="G171" s="248"/>
      <c r="H171" s="248"/>
      <c r="I171" s="248"/>
      <c r="J171" s="248"/>
      <c r="K171" s="248"/>
      <c r="L171" s="248"/>
      <c r="M171" s="248"/>
      <c r="N171" s="248"/>
      <c r="O171" s="248"/>
      <c r="P171" s="248"/>
      <c r="Q171" s="248"/>
      <c r="R171" s="248"/>
      <c r="S171" s="248"/>
      <c r="T171" s="249"/>
    </row>
    <row r="172" spans="2:20" s="3" customFormat="1" ht="33.75" customHeight="1" x14ac:dyDescent="0.2">
      <c r="B172" s="260" t="s">
        <v>114</v>
      </c>
      <c r="C172" s="261"/>
      <c r="D172" s="261"/>
      <c r="E172" s="261"/>
      <c r="F172" s="261"/>
      <c r="G172" s="261"/>
      <c r="H172" s="261"/>
      <c r="I172" s="261"/>
      <c r="J172" s="261"/>
      <c r="K172" s="262"/>
      <c r="L172" s="550"/>
      <c r="M172" s="551"/>
      <c r="N172" s="551"/>
      <c r="O172" s="551"/>
      <c r="P172" s="551"/>
      <c r="Q172" s="551"/>
      <c r="R172" s="551"/>
      <c r="S172" s="551"/>
      <c r="T172" s="552"/>
    </row>
    <row r="173" spans="2:20" s="3" customFormat="1" ht="22.5" customHeight="1" x14ac:dyDescent="0.2">
      <c r="B173" s="246" t="s">
        <v>72</v>
      </c>
      <c r="C173" s="246"/>
      <c r="D173" s="246"/>
      <c r="E173" s="215" t="s">
        <v>428</v>
      </c>
      <c r="F173" s="216"/>
      <c r="G173" s="246" t="s">
        <v>62</v>
      </c>
      <c r="H173" s="246"/>
      <c r="I173" s="246" t="s">
        <v>73</v>
      </c>
      <c r="J173" s="246"/>
      <c r="K173" s="246"/>
      <c r="L173" s="553"/>
      <c r="M173" s="554"/>
      <c r="N173" s="554"/>
      <c r="O173" s="554"/>
      <c r="P173" s="554"/>
      <c r="Q173" s="554"/>
      <c r="R173" s="554"/>
      <c r="S173" s="554"/>
      <c r="T173" s="555"/>
    </row>
    <row r="174" spans="2:20" s="3" customFormat="1" ht="22.5" customHeight="1" x14ac:dyDescent="0.2">
      <c r="B174" s="276" t="s">
        <v>74</v>
      </c>
      <c r="C174" s="276"/>
      <c r="D174" s="276"/>
      <c r="E174" s="296">
        <f>+G177</f>
        <v>0.6462</v>
      </c>
      <c r="F174" s="298"/>
      <c r="G174" s="253">
        <v>0.77639999999999998</v>
      </c>
      <c r="H174" s="253"/>
      <c r="I174" s="252">
        <f>E174-G174</f>
        <v>-0.13019999999999998</v>
      </c>
      <c r="J174" s="252"/>
      <c r="K174" s="252"/>
      <c r="L174" s="553"/>
      <c r="M174" s="554"/>
      <c r="N174" s="554"/>
      <c r="O174" s="554"/>
      <c r="P174" s="554"/>
      <c r="Q174" s="554"/>
      <c r="R174" s="554"/>
      <c r="S174" s="554"/>
      <c r="T174" s="555"/>
    </row>
    <row r="175" spans="2:20" s="3" customFormat="1" ht="22.5" customHeight="1" x14ac:dyDescent="0.2">
      <c r="B175" s="293"/>
      <c r="C175" s="294"/>
      <c r="D175" s="294"/>
      <c r="E175" s="294"/>
      <c r="F175" s="294"/>
      <c r="G175" s="294"/>
      <c r="H175" s="294"/>
      <c r="I175" s="294"/>
      <c r="J175" s="294"/>
      <c r="K175" s="295"/>
      <c r="L175" s="553"/>
      <c r="M175" s="554"/>
      <c r="N175" s="554"/>
      <c r="O175" s="554"/>
      <c r="P175" s="554"/>
      <c r="Q175" s="554"/>
      <c r="R175" s="554"/>
      <c r="S175" s="554"/>
      <c r="T175" s="555"/>
    </row>
    <row r="176" spans="2:20" s="3" customFormat="1" ht="32.25" customHeight="1" x14ac:dyDescent="0.2">
      <c r="B176" s="246" t="s">
        <v>75</v>
      </c>
      <c r="C176" s="246"/>
      <c r="D176" s="246" t="s">
        <v>64</v>
      </c>
      <c r="E176" s="246"/>
      <c r="F176" s="62" t="s">
        <v>76</v>
      </c>
      <c r="G176" s="252" t="s">
        <v>77</v>
      </c>
      <c r="H176" s="252"/>
      <c r="I176" s="62" t="s">
        <v>78</v>
      </c>
      <c r="J176" s="252" t="s">
        <v>79</v>
      </c>
      <c r="K176" s="252"/>
      <c r="L176" s="553"/>
      <c r="M176" s="554"/>
      <c r="N176" s="554"/>
      <c r="O176" s="554"/>
      <c r="P176" s="554"/>
      <c r="Q176" s="554"/>
      <c r="R176" s="554"/>
      <c r="S176" s="554"/>
      <c r="T176" s="555"/>
    </row>
    <row r="177" spans="2:20" s="3" customFormat="1" ht="29.25" customHeight="1" x14ac:dyDescent="0.2">
      <c r="B177" s="255">
        <f>I161</f>
        <v>42684</v>
      </c>
      <c r="C177" s="256"/>
      <c r="D177" s="255">
        <f>J161</f>
        <v>44923</v>
      </c>
      <c r="E177" s="256"/>
      <c r="F177" s="17">
        <f>K161</f>
        <v>2239</v>
      </c>
      <c r="G177" s="296">
        <v>0.6462</v>
      </c>
      <c r="H177" s="297"/>
      <c r="I177" s="297"/>
      <c r="J177" s="297"/>
      <c r="K177" s="298"/>
      <c r="L177" s="553"/>
      <c r="M177" s="554"/>
      <c r="N177" s="554"/>
      <c r="O177" s="554"/>
      <c r="P177" s="554"/>
      <c r="Q177" s="554"/>
      <c r="R177" s="554"/>
      <c r="S177" s="554"/>
      <c r="T177" s="555"/>
    </row>
    <row r="178" spans="2:20" s="3" customFormat="1" ht="25.5" customHeight="1" x14ac:dyDescent="0.2">
      <c r="B178" s="293"/>
      <c r="C178" s="294"/>
      <c r="D178" s="294"/>
      <c r="E178" s="294"/>
      <c r="F178" s="294"/>
      <c r="G178" s="294"/>
      <c r="H178" s="294"/>
      <c r="I178" s="294"/>
      <c r="J178" s="294"/>
      <c r="K178" s="295"/>
      <c r="L178" s="553"/>
      <c r="M178" s="554"/>
      <c r="N178" s="554"/>
      <c r="O178" s="554"/>
      <c r="P178" s="554"/>
      <c r="Q178" s="554"/>
      <c r="R178" s="554"/>
      <c r="S178" s="554"/>
      <c r="T178" s="555"/>
    </row>
    <row r="179" spans="2:20" s="3" customFormat="1" ht="19.5" customHeight="1" x14ac:dyDescent="0.2">
      <c r="B179" s="260" t="s">
        <v>80</v>
      </c>
      <c r="C179" s="261"/>
      <c r="D179" s="261"/>
      <c r="E179" s="261"/>
      <c r="F179" s="261"/>
      <c r="G179" s="261"/>
      <c r="H179" s="261"/>
      <c r="I179" s="261"/>
      <c r="J179" s="261"/>
      <c r="K179" s="262"/>
      <c r="L179" s="556"/>
      <c r="M179" s="557"/>
      <c r="N179" s="557"/>
      <c r="O179" s="557"/>
      <c r="P179" s="557"/>
      <c r="Q179" s="557"/>
      <c r="R179" s="557"/>
      <c r="S179" s="557"/>
      <c r="T179" s="558"/>
    </row>
    <row r="180" spans="2:20" s="3" customFormat="1" ht="22.5" customHeight="1" x14ac:dyDescent="0.2">
      <c r="B180" s="254" t="s">
        <v>81</v>
      </c>
      <c r="C180" s="254"/>
      <c r="D180" s="254"/>
      <c r="E180" s="254"/>
      <c r="F180" s="598" t="s">
        <v>629</v>
      </c>
      <c r="G180" s="598"/>
      <c r="H180" s="598"/>
      <c r="I180" s="598"/>
      <c r="J180" s="536" t="s">
        <v>82</v>
      </c>
      <c r="K180" s="537"/>
      <c r="L180" s="537"/>
      <c r="M180" s="537"/>
      <c r="N180" s="537"/>
      <c r="O180" s="537"/>
      <c r="P180" s="537"/>
      <c r="Q180" s="537"/>
      <c r="R180" s="537"/>
      <c r="S180" s="537"/>
      <c r="T180" s="538"/>
    </row>
    <row r="181" spans="2:20" s="3" customFormat="1" ht="19.5" customHeight="1" x14ac:dyDescent="0.2">
      <c r="B181" s="254" t="s">
        <v>83</v>
      </c>
      <c r="C181" s="254"/>
      <c r="D181" s="254" t="s">
        <v>429</v>
      </c>
      <c r="E181" s="254"/>
      <c r="F181" s="598"/>
      <c r="G181" s="598"/>
      <c r="H181" s="598"/>
      <c r="I181" s="598"/>
      <c r="J181" s="539"/>
      <c r="K181" s="540"/>
      <c r="L181" s="540"/>
      <c r="M181" s="540"/>
      <c r="N181" s="540"/>
      <c r="O181" s="540"/>
      <c r="P181" s="540"/>
      <c r="Q181" s="540"/>
      <c r="R181" s="540"/>
      <c r="S181" s="540"/>
      <c r="T181" s="541"/>
    </row>
    <row r="182" spans="2:20" s="3" customFormat="1" ht="88.15" customHeight="1" x14ac:dyDescent="0.2">
      <c r="B182" s="234" t="s">
        <v>483</v>
      </c>
      <c r="C182" s="235"/>
      <c r="D182" s="234" t="s">
        <v>577</v>
      </c>
      <c r="E182" s="235"/>
      <c r="F182" s="234" t="s">
        <v>951</v>
      </c>
      <c r="G182" s="245"/>
      <c r="H182" s="245"/>
      <c r="I182" s="235"/>
      <c r="J182" s="242" t="s">
        <v>1053</v>
      </c>
      <c r="K182" s="243"/>
      <c r="L182" s="243"/>
      <c r="M182" s="243"/>
      <c r="N182" s="243"/>
      <c r="O182" s="243"/>
      <c r="P182" s="243"/>
      <c r="Q182" s="243"/>
      <c r="R182" s="243"/>
      <c r="S182" s="243"/>
      <c r="T182" s="244"/>
    </row>
    <row r="183" spans="2:20" s="3" customFormat="1" ht="110.45" customHeight="1" x14ac:dyDescent="0.2">
      <c r="B183" s="234" t="s">
        <v>607</v>
      </c>
      <c r="C183" s="235"/>
      <c r="D183" s="234" t="s">
        <v>639</v>
      </c>
      <c r="E183" s="235"/>
      <c r="F183" s="236" t="s">
        <v>910</v>
      </c>
      <c r="G183" s="237"/>
      <c r="H183" s="237"/>
      <c r="I183" s="238"/>
      <c r="J183" s="242" t="s">
        <v>1025</v>
      </c>
      <c r="K183" s="243"/>
      <c r="L183" s="243"/>
      <c r="M183" s="243"/>
      <c r="N183" s="243"/>
      <c r="O183" s="243"/>
      <c r="P183" s="243"/>
      <c r="Q183" s="243"/>
      <c r="R183" s="243"/>
      <c r="S183" s="243"/>
      <c r="T183" s="244"/>
    </row>
    <row r="184" spans="2:20" s="3" customFormat="1" ht="45" customHeight="1" x14ac:dyDescent="0.2">
      <c r="B184" s="234" t="s">
        <v>639</v>
      </c>
      <c r="C184" s="235"/>
      <c r="D184" s="234" t="s">
        <v>651</v>
      </c>
      <c r="E184" s="235"/>
      <c r="F184" s="236" t="s">
        <v>993</v>
      </c>
      <c r="G184" s="237"/>
      <c r="H184" s="237"/>
      <c r="I184" s="238"/>
      <c r="J184" s="242" t="s">
        <v>994</v>
      </c>
      <c r="K184" s="243"/>
      <c r="L184" s="243"/>
      <c r="M184" s="243"/>
      <c r="N184" s="243"/>
      <c r="O184" s="243"/>
      <c r="P184" s="243"/>
      <c r="Q184" s="243"/>
      <c r="R184" s="243"/>
      <c r="S184" s="243"/>
      <c r="T184" s="244"/>
    </row>
    <row r="185" spans="2:20" s="3" customFormat="1" ht="48.6" customHeight="1" x14ac:dyDescent="0.2">
      <c r="B185" s="234" t="s">
        <v>646</v>
      </c>
      <c r="C185" s="235"/>
      <c r="D185" s="234" t="s">
        <v>647</v>
      </c>
      <c r="E185" s="235"/>
      <c r="F185" s="236" t="s">
        <v>652</v>
      </c>
      <c r="G185" s="237"/>
      <c r="H185" s="237"/>
      <c r="I185" s="238"/>
      <c r="J185" s="242" t="s">
        <v>911</v>
      </c>
      <c r="K185" s="243"/>
      <c r="L185" s="243"/>
      <c r="M185" s="243"/>
      <c r="N185" s="243"/>
      <c r="O185" s="243"/>
      <c r="P185" s="243"/>
      <c r="Q185" s="243"/>
      <c r="R185" s="243"/>
      <c r="S185" s="243"/>
      <c r="T185" s="244"/>
    </row>
    <row r="186" spans="2:20" s="3" customFormat="1" ht="63.6" customHeight="1" x14ac:dyDescent="0.2">
      <c r="B186" s="234" t="s">
        <v>647</v>
      </c>
      <c r="C186" s="235"/>
      <c r="D186" s="234" t="s">
        <v>730</v>
      </c>
      <c r="E186" s="235"/>
      <c r="F186" s="236" t="s">
        <v>652</v>
      </c>
      <c r="G186" s="237"/>
      <c r="H186" s="237"/>
      <c r="I186" s="238"/>
      <c r="J186" s="242" t="s">
        <v>1026</v>
      </c>
      <c r="K186" s="243"/>
      <c r="L186" s="243"/>
      <c r="M186" s="243"/>
      <c r="N186" s="243"/>
      <c r="O186" s="243"/>
      <c r="P186" s="243"/>
      <c r="Q186" s="243"/>
      <c r="R186" s="243"/>
      <c r="S186" s="243"/>
      <c r="T186" s="244"/>
    </row>
    <row r="187" spans="2:20" s="3" customFormat="1" ht="42.6" customHeight="1" x14ac:dyDescent="0.2">
      <c r="B187" s="236" t="s">
        <v>1027</v>
      </c>
      <c r="C187" s="238"/>
      <c r="D187" s="234" t="s">
        <v>1028</v>
      </c>
      <c r="E187" s="235"/>
      <c r="F187" s="236" t="s">
        <v>1029</v>
      </c>
      <c r="G187" s="237"/>
      <c r="H187" s="237"/>
      <c r="I187" s="238"/>
      <c r="J187" s="242" t="s">
        <v>1030</v>
      </c>
      <c r="K187" s="243"/>
      <c r="L187" s="243"/>
      <c r="M187" s="243"/>
      <c r="N187" s="243"/>
      <c r="O187" s="243"/>
      <c r="P187" s="243"/>
      <c r="Q187" s="243"/>
      <c r="R187" s="243"/>
      <c r="S187" s="243"/>
      <c r="T187" s="244"/>
    </row>
    <row r="188" spans="2:20" s="3" customFormat="1" ht="104.45" customHeight="1" x14ac:dyDescent="0.2">
      <c r="B188" s="234" t="s">
        <v>995</v>
      </c>
      <c r="C188" s="235"/>
      <c r="D188" s="234" t="s">
        <v>1031</v>
      </c>
      <c r="E188" s="235"/>
      <c r="F188" s="236" t="s">
        <v>1029</v>
      </c>
      <c r="G188" s="237"/>
      <c r="H188" s="237"/>
      <c r="I188" s="238"/>
      <c r="J188" s="242" t="s">
        <v>1054</v>
      </c>
      <c r="K188" s="243"/>
      <c r="L188" s="243"/>
      <c r="M188" s="243"/>
      <c r="N188" s="243"/>
      <c r="O188" s="243"/>
      <c r="P188" s="243"/>
      <c r="Q188" s="243"/>
      <c r="R188" s="243"/>
      <c r="S188" s="243"/>
      <c r="T188" s="244"/>
    </row>
    <row r="189" spans="2:20" s="3" customFormat="1" ht="93.6" customHeight="1" x14ac:dyDescent="0.2">
      <c r="B189" s="236" t="s">
        <v>682</v>
      </c>
      <c r="C189" s="238"/>
      <c r="D189" s="234"/>
      <c r="E189" s="235"/>
      <c r="F189" s="236" t="s">
        <v>996</v>
      </c>
      <c r="G189" s="237"/>
      <c r="H189" s="237"/>
      <c r="I189" s="238"/>
      <c r="J189" s="242" t="s">
        <v>1055</v>
      </c>
      <c r="K189" s="243"/>
      <c r="L189" s="243"/>
      <c r="M189" s="243"/>
      <c r="N189" s="243"/>
      <c r="O189" s="243"/>
      <c r="P189" s="243"/>
      <c r="Q189" s="243"/>
      <c r="R189" s="243"/>
      <c r="S189" s="243"/>
      <c r="T189" s="244"/>
    </row>
    <row r="190" spans="2:20" s="3" customFormat="1" ht="52.15" customHeight="1" x14ac:dyDescent="0.2">
      <c r="B190" s="236" t="s">
        <v>731</v>
      </c>
      <c r="C190" s="238"/>
      <c r="D190" s="234" t="s">
        <v>732</v>
      </c>
      <c r="E190" s="235"/>
      <c r="F190" s="234" t="s">
        <v>733</v>
      </c>
      <c r="G190" s="245"/>
      <c r="H190" s="245"/>
      <c r="I190" s="235"/>
      <c r="J190" s="242" t="s">
        <v>1032</v>
      </c>
      <c r="K190" s="243"/>
      <c r="L190" s="243"/>
      <c r="M190" s="243"/>
      <c r="N190" s="243"/>
      <c r="O190" s="243"/>
      <c r="P190" s="243"/>
      <c r="Q190" s="243"/>
      <c r="R190" s="243"/>
      <c r="S190" s="243"/>
      <c r="T190" s="244"/>
    </row>
    <row r="191" spans="2:20" s="3" customFormat="1" ht="58.15" customHeight="1" x14ac:dyDescent="0.2">
      <c r="B191" s="236" t="s">
        <v>621</v>
      </c>
      <c r="C191" s="238"/>
      <c r="D191" s="234"/>
      <c r="E191" s="235"/>
      <c r="F191" s="234" t="s">
        <v>997</v>
      </c>
      <c r="G191" s="245"/>
      <c r="H191" s="245"/>
      <c r="I191" s="235"/>
      <c r="J191" s="242" t="s">
        <v>1033</v>
      </c>
      <c r="K191" s="243"/>
      <c r="L191" s="243"/>
      <c r="M191" s="243"/>
      <c r="N191" s="243"/>
      <c r="O191" s="243"/>
      <c r="P191" s="243"/>
      <c r="Q191" s="243"/>
      <c r="R191" s="243"/>
      <c r="S191" s="243"/>
      <c r="T191" s="244"/>
    </row>
    <row r="192" spans="2:20" s="3" customFormat="1" ht="41.45" customHeight="1" x14ac:dyDescent="0.2">
      <c r="B192" s="236" t="s">
        <v>1034</v>
      </c>
      <c r="C192" s="238"/>
      <c r="D192" s="234"/>
      <c r="E192" s="235"/>
      <c r="F192" s="234" t="s">
        <v>1035</v>
      </c>
      <c r="G192" s="245"/>
      <c r="H192" s="245"/>
      <c r="I192" s="235"/>
      <c r="J192" s="242" t="s">
        <v>1036</v>
      </c>
      <c r="K192" s="243"/>
      <c r="L192" s="243"/>
      <c r="M192" s="243"/>
      <c r="N192" s="243"/>
      <c r="O192" s="243"/>
      <c r="P192" s="243"/>
      <c r="Q192" s="243"/>
      <c r="R192" s="243"/>
      <c r="S192" s="243"/>
      <c r="T192" s="244"/>
    </row>
    <row r="193" spans="2:20" s="3" customFormat="1" ht="57.6" customHeight="1" x14ac:dyDescent="0.2">
      <c r="B193" s="236" t="s">
        <v>608</v>
      </c>
      <c r="C193" s="238"/>
      <c r="D193" s="234"/>
      <c r="E193" s="235"/>
      <c r="F193" s="234" t="s">
        <v>1037</v>
      </c>
      <c r="G193" s="245"/>
      <c r="H193" s="245"/>
      <c r="I193" s="235"/>
      <c r="J193" s="242" t="s">
        <v>1038</v>
      </c>
      <c r="K193" s="243"/>
      <c r="L193" s="243"/>
      <c r="M193" s="243"/>
      <c r="N193" s="243"/>
      <c r="O193" s="243"/>
      <c r="P193" s="243"/>
      <c r="Q193" s="243"/>
      <c r="R193" s="243"/>
      <c r="S193" s="243"/>
      <c r="T193" s="244"/>
    </row>
    <row r="194" spans="2:20" s="3" customFormat="1" ht="54" customHeight="1" x14ac:dyDescent="0.2">
      <c r="B194" s="236" t="s">
        <v>752</v>
      </c>
      <c r="C194" s="238"/>
      <c r="D194" s="234"/>
      <c r="E194" s="235"/>
      <c r="F194" s="234" t="s">
        <v>733</v>
      </c>
      <c r="G194" s="245"/>
      <c r="H194" s="245"/>
      <c r="I194" s="235"/>
      <c r="J194" s="242" t="s">
        <v>969</v>
      </c>
      <c r="K194" s="243"/>
      <c r="L194" s="243"/>
      <c r="M194" s="243"/>
      <c r="N194" s="243"/>
      <c r="O194" s="243"/>
      <c r="P194" s="243"/>
      <c r="Q194" s="243"/>
      <c r="R194" s="243"/>
      <c r="S194" s="243"/>
      <c r="T194" s="244"/>
    </row>
    <row r="195" spans="2:20" s="3" customFormat="1" ht="87.6" customHeight="1" x14ac:dyDescent="0.2">
      <c r="B195" s="236" t="s">
        <v>970</v>
      </c>
      <c r="C195" s="238"/>
      <c r="D195" s="234" t="s">
        <v>734</v>
      </c>
      <c r="E195" s="235"/>
      <c r="F195" s="234" t="s">
        <v>971</v>
      </c>
      <c r="G195" s="245"/>
      <c r="H195" s="245"/>
      <c r="I195" s="235"/>
      <c r="J195" s="242" t="s">
        <v>1039</v>
      </c>
      <c r="K195" s="243"/>
      <c r="L195" s="243"/>
      <c r="M195" s="243"/>
      <c r="N195" s="243"/>
      <c r="O195" s="243"/>
      <c r="P195" s="243"/>
      <c r="Q195" s="243"/>
      <c r="R195" s="243"/>
      <c r="S195" s="243"/>
      <c r="T195" s="244"/>
    </row>
    <row r="196" spans="2:20" s="3" customFormat="1" ht="58.9" customHeight="1" x14ac:dyDescent="0.2">
      <c r="B196" s="234" t="s">
        <v>683</v>
      </c>
      <c r="C196" s="235"/>
      <c r="D196" s="234" t="s">
        <v>734</v>
      </c>
      <c r="E196" s="235"/>
      <c r="F196" s="236" t="s">
        <v>684</v>
      </c>
      <c r="G196" s="237"/>
      <c r="H196" s="237"/>
      <c r="I196" s="238"/>
      <c r="J196" s="242" t="s">
        <v>972</v>
      </c>
      <c r="K196" s="243"/>
      <c r="L196" s="243"/>
      <c r="M196" s="243"/>
      <c r="N196" s="243"/>
      <c r="O196" s="243"/>
      <c r="P196" s="243"/>
      <c r="Q196" s="243"/>
      <c r="R196" s="243"/>
      <c r="S196" s="243"/>
      <c r="T196" s="244"/>
    </row>
    <row r="197" spans="2:20" s="3" customFormat="1" ht="102.6" customHeight="1" x14ac:dyDescent="0.2">
      <c r="B197" s="234" t="s">
        <v>591</v>
      </c>
      <c r="C197" s="235"/>
      <c r="D197" s="234"/>
      <c r="E197" s="235"/>
      <c r="F197" s="236" t="s">
        <v>678</v>
      </c>
      <c r="G197" s="237"/>
      <c r="H197" s="237"/>
      <c r="I197" s="238"/>
      <c r="J197" s="242" t="s">
        <v>1040</v>
      </c>
      <c r="K197" s="243"/>
      <c r="L197" s="243"/>
      <c r="M197" s="243"/>
      <c r="N197" s="243"/>
      <c r="O197" s="243"/>
      <c r="P197" s="243"/>
      <c r="Q197" s="243"/>
      <c r="R197" s="243"/>
      <c r="S197" s="243"/>
      <c r="T197" s="244"/>
    </row>
    <row r="198" spans="2:20" s="3" customFormat="1" ht="46.15" customHeight="1" x14ac:dyDescent="0.2">
      <c r="B198" s="234" t="s">
        <v>685</v>
      </c>
      <c r="C198" s="235"/>
      <c r="D198" s="234"/>
      <c r="E198" s="235"/>
      <c r="F198" s="236" t="s">
        <v>686</v>
      </c>
      <c r="G198" s="237"/>
      <c r="H198" s="237"/>
      <c r="I198" s="238"/>
      <c r="J198" s="242" t="s">
        <v>998</v>
      </c>
      <c r="K198" s="243"/>
      <c r="L198" s="243"/>
      <c r="M198" s="243"/>
      <c r="N198" s="243"/>
      <c r="O198" s="243"/>
      <c r="P198" s="243"/>
      <c r="Q198" s="243"/>
      <c r="R198" s="243"/>
      <c r="S198" s="243"/>
      <c r="T198" s="244"/>
    </row>
    <row r="199" spans="2:20" s="3" customFormat="1" ht="67.150000000000006" customHeight="1" x14ac:dyDescent="0.2">
      <c r="B199" s="234" t="s">
        <v>999</v>
      </c>
      <c r="C199" s="235"/>
      <c r="D199" s="234"/>
      <c r="E199" s="235"/>
      <c r="F199" s="236" t="s">
        <v>1000</v>
      </c>
      <c r="G199" s="237"/>
      <c r="H199" s="237"/>
      <c r="I199" s="238"/>
      <c r="J199" s="242" t="s">
        <v>1001</v>
      </c>
      <c r="K199" s="243"/>
      <c r="L199" s="243"/>
      <c r="M199" s="243"/>
      <c r="N199" s="243"/>
      <c r="O199" s="243"/>
      <c r="P199" s="243"/>
      <c r="Q199" s="243"/>
      <c r="R199" s="243"/>
      <c r="S199" s="243"/>
      <c r="T199" s="244"/>
    </row>
    <row r="200" spans="2:20" s="3" customFormat="1" ht="56.45" customHeight="1" x14ac:dyDescent="0.2">
      <c r="B200" s="236" t="s">
        <v>578</v>
      </c>
      <c r="C200" s="238"/>
      <c r="D200" s="234"/>
      <c r="E200" s="235"/>
      <c r="F200" s="236" t="s">
        <v>1002</v>
      </c>
      <c r="G200" s="237"/>
      <c r="H200" s="237"/>
      <c r="I200" s="238"/>
      <c r="J200" s="242" t="s">
        <v>1041</v>
      </c>
      <c r="K200" s="243"/>
      <c r="L200" s="243"/>
      <c r="M200" s="243"/>
      <c r="N200" s="243"/>
      <c r="O200" s="243"/>
      <c r="P200" s="243"/>
      <c r="Q200" s="243"/>
      <c r="R200" s="243"/>
      <c r="S200" s="243"/>
      <c r="T200" s="244"/>
    </row>
    <row r="201" spans="2:20" s="3" customFormat="1" ht="120" customHeight="1" x14ac:dyDescent="0.2">
      <c r="B201" s="234" t="s">
        <v>609</v>
      </c>
      <c r="C201" s="235"/>
      <c r="D201" s="234"/>
      <c r="E201" s="235"/>
      <c r="F201" s="234" t="s">
        <v>1003</v>
      </c>
      <c r="G201" s="245"/>
      <c r="H201" s="245"/>
      <c r="I201" s="235"/>
      <c r="J201" s="242" t="s">
        <v>1042</v>
      </c>
      <c r="K201" s="243"/>
      <c r="L201" s="243"/>
      <c r="M201" s="243"/>
      <c r="N201" s="243"/>
      <c r="O201" s="243"/>
      <c r="P201" s="243"/>
      <c r="Q201" s="243"/>
      <c r="R201" s="243"/>
      <c r="S201" s="243"/>
      <c r="T201" s="244"/>
    </row>
    <row r="202" spans="2:20" s="3" customFormat="1" ht="164.45" customHeight="1" x14ac:dyDescent="0.2">
      <c r="B202" s="234" t="s">
        <v>679</v>
      </c>
      <c r="C202" s="235"/>
      <c r="D202" s="234" t="s">
        <v>1004</v>
      </c>
      <c r="E202" s="235"/>
      <c r="F202" s="236" t="s">
        <v>1005</v>
      </c>
      <c r="G202" s="237"/>
      <c r="H202" s="237"/>
      <c r="I202" s="238"/>
      <c r="J202" s="242" t="s">
        <v>1043</v>
      </c>
      <c r="K202" s="243"/>
      <c r="L202" s="243"/>
      <c r="M202" s="243"/>
      <c r="N202" s="243"/>
      <c r="O202" s="243"/>
      <c r="P202" s="243"/>
      <c r="Q202" s="243"/>
      <c r="R202" s="243"/>
      <c r="S202" s="243"/>
      <c r="T202" s="244"/>
    </row>
    <row r="203" spans="2:20" s="3" customFormat="1" ht="89.45" customHeight="1" x14ac:dyDescent="0.2">
      <c r="B203" s="234" t="s">
        <v>884</v>
      </c>
      <c r="C203" s="235"/>
      <c r="D203" s="234"/>
      <c r="E203" s="235"/>
      <c r="F203" s="236" t="s">
        <v>924</v>
      </c>
      <c r="G203" s="237"/>
      <c r="H203" s="237"/>
      <c r="I203" s="238"/>
      <c r="J203" s="242" t="s">
        <v>1044</v>
      </c>
      <c r="K203" s="243"/>
      <c r="L203" s="243"/>
      <c r="M203" s="243"/>
      <c r="N203" s="243"/>
      <c r="O203" s="243"/>
      <c r="P203" s="243"/>
      <c r="Q203" s="243"/>
      <c r="R203" s="243"/>
      <c r="S203" s="243"/>
      <c r="T203" s="244"/>
    </row>
    <row r="204" spans="2:20" s="3" customFormat="1" ht="63" customHeight="1" x14ac:dyDescent="0.2">
      <c r="B204" s="234" t="s">
        <v>753</v>
      </c>
      <c r="C204" s="235"/>
      <c r="D204" s="234"/>
      <c r="E204" s="235"/>
      <c r="F204" s="236" t="s">
        <v>925</v>
      </c>
      <c r="G204" s="237"/>
      <c r="H204" s="237"/>
      <c r="I204" s="238"/>
      <c r="J204" s="242" t="s">
        <v>1045</v>
      </c>
      <c r="K204" s="243"/>
      <c r="L204" s="243"/>
      <c r="M204" s="243"/>
      <c r="N204" s="243"/>
      <c r="O204" s="243"/>
      <c r="P204" s="243"/>
      <c r="Q204" s="243"/>
      <c r="R204" s="243"/>
      <c r="S204" s="243"/>
      <c r="T204" s="244"/>
    </row>
    <row r="205" spans="2:20" s="3" customFormat="1" ht="61.9" customHeight="1" x14ac:dyDescent="0.2">
      <c r="B205" s="234" t="s">
        <v>631</v>
      </c>
      <c r="C205" s="235"/>
      <c r="D205" s="234"/>
      <c r="E205" s="235"/>
      <c r="F205" s="236" t="s">
        <v>926</v>
      </c>
      <c r="G205" s="237"/>
      <c r="H205" s="237"/>
      <c r="I205" s="238"/>
      <c r="J205" s="242" t="s">
        <v>1046</v>
      </c>
      <c r="K205" s="243"/>
      <c r="L205" s="243"/>
      <c r="M205" s="243"/>
      <c r="N205" s="243"/>
      <c r="O205" s="243"/>
      <c r="P205" s="243"/>
      <c r="Q205" s="243"/>
      <c r="R205" s="243"/>
      <c r="S205" s="243"/>
      <c r="T205" s="244"/>
    </row>
    <row r="206" spans="2:20" s="3" customFormat="1" ht="82.9" customHeight="1" x14ac:dyDescent="0.2">
      <c r="B206" s="234" t="s">
        <v>610</v>
      </c>
      <c r="C206" s="235"/>
      <c r="D206" s="234" t="s">
        <v>622</v>
      </c>
      <c r="E206" s="235"/>
      <c r="F206" s="236" t="s">
        <v>885</v>
      </c>
      <c r="G206" s="237"/>
      <c r="H206" s="237"/>
      <c r="I206" s="238"/>
      <c r="J206" s="242" t="s">
        <v>1047</v>
      </c>
      <c r="K206" s="243"/>
      <c r="L206" s="243"/>
      <c r="M206" s="243"/>
      <c r="N206" s="243"/>
      <c r="O206" s="243"/>
      <c r="P206" s="243"/>
      <c r="Q206" s="243"/>
      <c r="R206" s="243"/>
      <c r="S206" s="243"/>
      <c r="T206" s="244"/>
    </row>
    <row r="207" spans="2:20" s="3" customFormat="1" ht="58.15" customHeight="1" x14ac:dyDescent="0.2">
      <c r="B207" s="234" t="s">
        <v>927</v>
      </c>
      <c r="C207" s="235"/>
      <c r="D207" s="234"/>
      <c r="E207" s="235"/>
      <c r="F207" s="234" t="s">
        <v>928</v>
      </c>
      <c r="G207" s="245"/>
      <c r="H207" s="245"/>
      <c r="I207" s="235"/>
      <c r="J207" s="242" t="s">
        <v>1056</v>
      </c>
      <c r="K207" s="243"/>
      <c r="L207" s="243"/>
      <c r="M207" s="243"/>
      <c r="N207" s="243"/>
      <c r="O207" s="243"/>
      <c r="P207" s="243"/>
      <c r="Q207" s="243"/>
      <c r="R207" s="243"/>
      <c r="S207" s="243"/>
      <c r="T207" s="244"/>
    </row>
    <row r="208" spans="2:20" s="3" customFormat="1" ht="90.6" customHeight="1" x14ac:dyDescent="0.2">
      <c r="B208" s="234" t="s">
        <v>630</v>
      </c>
      <c r="C208" s="235"/>
      <c r="D208" s="234" t="s">
        <v>929</v>
      </c>
      <c r="E208" s="235"/>
      <c r="F208" s="236" t="s">
        <v>973</v>
      </c>
      <c r="G208" s="237"/>
      <c r="H208" s="237"/>
      <c r="I208" s="238"/>
      <c r="J208" s="242" t="s">
        <v>1057</v>
      </c>
      <c r="K208" s="243"/>
      <c r="L208" s="243"/>
      <c r="M208" s="243"/>
      <c r="N208" s="243"/>
      <c r="O208" s="243"/>
      <c r="P208" s="243"/>
      <c r="Q208" s="243"/>
      <c r="R208" s="243"/>
      <c r="S208" s="243"/>
      <c r="T208" s="244"/>
    </row>
    <row r="209" spans="2:20" s="3" customFormat="1" ht="103.15" customHeight="1" x14ac:dyDescent="0.2">
      <c r="B209" s="234" t="s">
        <v>1006</v>
      </c>
      <c r="C209" s="235"/>
      <c r="D209" s="234"/>
      <c r="E209" s="235"/>
      <c r="F209" s="234" t="s">
        <v>1007</v>
      </c>
      <c r="G209" s="245"/>
      <c r="H209" s="245"/>
      <c r="I209" s="235"/>
      <c r="J209" s="242" t="s">
        <v>1048</v>
      </c>
      <c r="K209" s="243"/>
      <c r="L209" s="243"/>
      <c r="M209" s="243"/>
      <c r="N209" s="243"/>
      <c r="O209" s="243"/>
      <c r="P209" s="243"/>
      <c r="Q209" s="243"/>
      <c r="R209" s="243"/>
      <c r="S209" s="243"/>
      <c r="T209" s="244"/>
    </row>
    <row r="210" spans="2:20" s="3" customFormat="1" ht="43.9" customHeight="1" x14ac:dyDescent="0.2">
      <c r="B210" s="234" t="s">
        <v>886</v>
      </c>
      <c r="C210" s="235"/>
      <c r="D210" s="234"/>
      <c r="E210" s="235"/>
      <c r="F210" s="236" t="s">
        <v>1049</v>
      </c>
      <c r="G210" s="237"/>
      <c r="H210" s="237"/>
      <c r="I210" s="238"/>
      <c r="J210" s="242" t="s">
        <v>1050</v>
      </c>
      <c r="K210" s="243"/>
      <c r="L210" s="243"/>
      <c r="M210" s="243"/>
      <c r="N210" s="243"/>
      <c r="O210" s="243"/>
      <c r="P210" s="243"/>
      <c r="Q210" s="243"/>
      <c r="R210" s="243"/>
      <c r="S210" s="243"/>
      <c r="T210" s="244"/>
    </row>
    <row r="211" spans="2:20" s="3" customFormat="1" ht="100.15" customHeight="1" x14ac:dyDescent="0.2">
      <c r="B211" s="234" t="s">
        <v>592</v>
      </c>
      <c r="C211" s="235"/>
      <c r="D211" s="234" t="s">
        <v>661</v>
      </c>
      <c r="E211" s="235"/>
      <c r="F211" s="234" t="s">
        <v>648</v>
      </c>
      <c r="G211" s="245"/>
      <c r="H211" s="245"/>
      <c r="I211" s="235"/>
      <c r="J211" s="242" t="s">
        <v>1051</v>
      </c>
      <c r="K211" s="243"/>
      <c r="L211" s="243"/>
      <c r="M211" s="243"/>
      <c r="N211" s="243"/>
      <c r="O211" s="243"/>
      <c r="P211" s="243"/>
      <c r="Q211" s="243"/>
      <c r="R211" s="243"/>
      <c r="S211" s="243"/>
      <c r="T211" s="244"/>
    </row>
    <row r="212" spans="2:20" s="3" customFormat="1" ht="57.6" customHeight="1" x14ac:dyDescent="0.2">
      <c r="B212" s="234" t="s">
        <v>662</v>
      </c>
      <c r="C212" s="235"/>
      <c r="D212" s="234" t="s">
        <v>623</v>
      </c>
      <c r="E212" s="235"/>
      <c r="F212" s="234" t="s">
        <v>754</v>
      </c>
      <c r="G212" s="245"/>
      <c r="H212" s="245"/>
      <c r="I212" s="235"/>
      <c r="J212" s="242" t="s">
        <v>755</v>
      </c>
      <c r="K212" s="243"/>
      <c r="L212" s="243"/>
      <c r="M212" s="243"/>
      <c r="N212" s="243"/>
      <c r="O212" s="243"/>
      <c r="P212" s="243"/>
      <c r="Q212" s="243"/>
      <c r="R212" s="243"/>
      <c r="S212" s="243"/>
      <c r="T212" s="244"/>
    </row>
    <row r="213" spans="2:20" s="3" customFormat="1" ht="59.45" customHeight="1" x14ac:dyDescent="0.2">
      <c r="B213" s="234" t="s">
        <v>623</v>
      </c>
      <c r="C213" s="235"/>
      <c r="D213" s="234" t="s">
        <v>611</v>
      </c>
      <c r="E213" s="235"/>
      <c r="F213" s="234" t="s">
        <v>735</v>
      </c>
      <c r="G213" s="245"/>
      <c r="H213" s="245"/>
      <c r="I213" s="235"/>
      <c r="J213" s="242" t="s">
        <v>974</v>
      </c>
      <c r="K213" s="243"/>
      <c r="L213" s="243"/>
      <c r="M213" s="243"/>
      <c r="N213" s="243"/>
      <c r="O213" s="243"/>
      <c r="P213" s="243"/>
      <c r="Q213" s="243"/>
      <c r="R213" s="243"/>
      <c r="S213" s="243"/>
      <c r="T213" s="244"/>
    </row>
    <row r="214" spans="2:20" s="3" customFormat="1" ht="64.150000000000006" customHeight="1" x14ac:dyDescent="0.2">
      <c r="B214" s="234" t="s">
        <v>930</v>
      </c>
      <c r="C214" s="235"/>
      <c r="D214" s="234" t="s">
        <v>593</v>
      </c>
      <c r="E214" s="235"/>
      <c r="F214" s="236" t="s">
        <v>663</v>
      </c>
      <c r="G214" s="237"/>
      <c r="H214" s="237"/>
      <c r="I214" s="238"/>
      <c r="J214" s="242" t="s">
        <v>1008</v>
      </c>
      <c r="K214" s="243"/>
      <c r="L214" s="243"/>
      <c r="M214" s="243"/>
      <c r="N214" s="243"/>
      <c r="O214" s="243"/>
      <c r="P214" s="243"/>
      <c r="Q214" s="243"/>
      <c r="R214" s="243"/>
      <c r="S214" s="243"/>
      <c r="T214" s="244"/>
    </row>
    <row r="215" spans="2:20" s="3" customFormat="1" ht="52.15" customHeight="1" x14ac:dyDescent="0.2">
      <c r="B215" s="236"/>
      <c r="C215" s="238"/>
      <c r="D215" s="234"/>
      <c r="E215" s="235"/>
      <c r="F215" s="236" t="s">
        <v>931</v>
      </c>
      <c r="G215" s="237"/>
      <c r="H215" s="237"/>
      <c r="I215" s="238"/>
      <c r="J215" s="242" t="s">
        <v>1052</v>
      </c>
      <c r="K215" s="243"/>
      <c r="L215" s="243"/>
      <c r="M215" s="243"/>
      <c r="N215" s="243"/>
      <c r="O215" s="243"/>
      <c r="P215" s="243"/>
      <c r="Q215" s="243"/>
      <c r="R215" s="243"/>
      <c r="S215" s="243"/>
      <c r="T215" s="244"/>
    </row>
    <row r="216" spans="2:20" s="3" customFormat="1" ht="39" customHeight="1" x14ac:dyDescent="0.2">
      <c r="B216" s="234"/>
      <c r="C216" s="235"/>
      <c r="D216" s="234"/>
      <c r="E216" s="235"/>
      <c r="F216" s="234" t="s">
        <v>579</v>
      </c>
      <c r="G216" s="245"/>
      <c r="H216" s="245"/>
      <c r="I216" s="235"/>
      <c r="J216" s="242" t="s">
        <v>975</v>
      </c>
      <c r="K216" s="243"/>
      <c r="L216" s="243"/>
      <c r="M216" s="243"/>
      <c r="N216" s="243"/>
      <c r="O216" s="243"/>
      <c r="P216" s="243"/>
      <c r="Q216" s="243"/>
      <c r="R216" s="243"/>
      <c r="S216" s="243"/>
      <c r="T216" s="244"/>
    </row>
    <row r="217" spans="2:20" s="3" customFormat="1" ht="41.65" customHeight="1" x14ac:dyDescent="0.2">
      <c r="B217" s="280" t="s">
        <v>84</v>
      </c>
      <c r="C217" s="263" t="s">
        <v>489</v>
      </c>
      <c r="D217" s="264"/>
      <c r="E217" s="264"/>
      <c r="F217" s="264"/>
      <c r="G217" s="264"/>
      <c r="H217" s="264"/>
      <c r="I217" s="264"/>
      <c r="J217" s="264"/>
      <c r="K217" s="264"/>
      <c r="L217" s="264"/>
      <c r="M217" s="264"/>
      <c r="N217" s="264"/>
      <c r="O217" s="264"/>
      <c r="P217" s="264"/>
      <c r="Q217" s="264"/>
      <c r="R217" s="264"/>
      <c r="S217" s="264"/>
      <c r="T217" s="265"/>
    </row>
    <row r="218" spans="2:20" s="3" customFormat="1" ht="22.5" customHeight="1" x14ac:dyDescent="0.2">
      <c r="B218" s="281"/>
      <c r="C218" s="260" t="s">
        <v>114</v>
      </c>
      <c r="D218" s="261"/>
      <c r="E218" s="261"/>
      <c r="F218" s="261"/>
      <c r="G218" s="261"/>
      <c r="H218" s="261"/>
      <c r="I218" s="261"/>
      <c r="J218" s="261"/>
      <c r="K218" s="261"/>
      <c r="L218" s="262"/>
      <c r="M218" s="260"/>
      <c r="N218" s="261"/>
      <c r="O218" s="261"/>
      <c r="P218" s="261"/>
      <c r="Q218" s="261"/>
      <c r="R218" s="261"/>
      <c r="S218" s="261"/>
      <c r="T218" s="262"/>
    </row>
    <row r="219" spans="2:20" s="3" customFormat="1" ht="22.5" customHeight="1" x14ac:dyDescent="0.2">
      <c r="B219" s="281"/>
      <c r="C219" s="246" t="s">
        <v>72</v>
      </c>
      <c r="D219" s="246"/>
      <c r="E219" s="246"/>
      <c r="F219" s="246" t="s">
        <v>428</v>
      </c>
      <c r="G219" s="246"/>
      <c r="H219" s="246" t="s">
        <v>62</v>
      </c>
      <c r="I219" s="246"/>
      <c r="J219" s="246" t="s">
        <v>85</v>
      </c>
      <c r="K219" s="246"/>
      <c r="L219" s="246"/>
      <c r="M219" s="266"/>
      <c r="N219" s="267"/>
      <c r="O219" s="267"/>
      <c r="P219" s="267"/>
      <c r="Q219" s="267"/>
      <c r="R219" s="267"/>
      <c r="S219" s="267"/>
      <c r="T219" s="268"/>
    </row>
    <row r="220" spans="2:20" s="3" customFormat="1" ht="22.5" customHeight="1" x14ac:dyDescent="0.2">
      <c r="B220" s="281"/>
      <c r="C220" s="276" t="s">
        <v>74</v>
      </c>
      <c r="D220" s="276"/>
      <c r="E220" s="276"/>
      <c r="F220" s="253">
        <f>+H223/100</f>
        <v>0.46270000000000006</v>
      </c>
      <c r="G220" s="253"/>
      <c r="H220" s="253">
        <v>0.59089999999999998</v>
      </c>
      <c r="I220" s="253"/>
      <c r="J220" s="252">
        <f>F220-H220</f>
        <v>-0.12819999999999993</v>
      </c>
      <c r="K220" s="252"/>
      <c r="L220" s="252"/>
      <c r="M220" s="269"/>
      <c r="N220" s="270"/>
      <c r="O220" s="270"/>
      <c r="P220" s="270"/>
      <c r="Q220" s="270"/>
      <c r="R220" s="270"/>
      <c r="S220" s="270"/>
      <c r="T220" s="271"/>
    </row>
    <row r="221" spans="2:20" s="3" customFormat="1" ht="22.5" customHeight="1" x14ac:dyDescent="0.2">
      <c r="B221" s="281"/>
      <c r="C221" s="60"/>
      <c r="D221" s="60"/>
      <c r="E221" s="60"/>
      <c r="F221" s="59"/>
      <c r="G221" s="59"/>
      <c r="H221" s="59"/>
      <c r="I221" s="59"/>
      <c r="J221" s="59"/>
      <c r="K221" s="59"/>
      <c r="L221" s="59"/>
      <c r="M221" s="269"/>
      <c r="N221" s="270"/>
      <c r="O221" s="270"/>
      <c r="P221" s="270"/>
      <c r="Q221" s="270"/>
      <c r="R221" s="270"/>
      <c r="S221" s="270"/>
      <c r="T221" s="271"/>
    </row>
    <row r="222" spans="2:20" s="3" customFormat="1" ht="27" customHeight="1" x14ac:dyDescent="0.2">
      <c r="B222" s="281"/>
      <c r="C222" s="246" t="s">
        <v>75</v>
      </c>
      <c r="D222" s="246"/>
      <c r="E222" s="215" t="s">
        <v>64</v>
      </c>
      <c r="F222" s="216"/>
      <c r="G222" s="62" t="s">
        <v>76</v>
      </c>
      <c r="H222" s="252" t="s">
        <v>77</v>
      </c>
      <c r="I222" s="252"/>
      <c r="J222" s="62" t="s">
        <v>78</v>
      </c>
      <c r="K222" s="252" t="s">
        <v>79</v>
      </c>
      <c r="L222" s="252"/>
      <c r="M222" s="269"/>
      <c r="N222" s="270"/>
      <c r="O222" s="270"/>
      <c r="P222" s="270"/>
      <c r="Q222" s="270"/>
      <c r="R222" s="270"/>
      <c r="S222" s="270"/>
      <c r="T222" s="271"/>
    </row>
    <row r="223" spans="2:20" s="3" customFormat="1" ht="30" customHeight="1" x14ac:dyDescent="0.2">
      <c r="B223" s="281"/>
      <c r="C223" s="255">
        <f>I162</f>
        <v>43044</v>
      </c>
      <c r="D223" s="255"/>
      <c r="E223" s="278">
        <f>J162</f>
        <v>44772</v>
      </c>
      <c r="F223" s="279"/>
      <c r="G223" s="17">
        <f>K162</f>
        <v>1728</v>
      </c>
      <c r="H223" s="577">
        <v>46.27</v>
      </c>
      <c r="I223" s="590"/>
      <c r="J223" s="590"/>
      <c r="K223" s="590"/>
      <c r="L223" s="578"/>
      <c r="M223" s="269"/>
      <c r="N223" s="270"/>
      <c r="O223" s="270"/>
      <c r="P223" s="270"/>
      <c r="Q223" s="270"/>
      <c r="R223" s="270"/>
      <c r="S223" s="270"/>
      <c r="T223" s="271"/>
    </row>
    <row r="224" spans="2:20" s="3" customFormat="1" ht="25.5" customHeight="1" x14ac:dyDescent="0.2">
      <c r="B224" s="281"/>
      <c r="C224" s="60"/>
      <c r="D224" s="61"/>
      <c r="E224" s="58"/>
      <c r="F224" s="17"/>
      <c r="G224" s="20"/>
      <c r="H224" s="20"/>
      <c r="I224" s="17"/>
      <c r="J224" s="19"/>
      <c r="K224" s="19"/>
      <c r="L224" s="59"/>
      <c r="M224" s="269"/>
      <c r="N224" s="270"/>
      <c r="O224" s="270"/>
      <c r="P224" s="270"/>
      <c r="Q224" s="270"/>
      <c r="R224" s="270"/>
      <c r="S224" s="270"/>
      <c r="T224" s="271"/>
    </row>
    <row r="225" spans="2:20" s="3" customFormat="1" ht="19.5" customHeight="1" x14ac:dyDescent="0.2">
      <c r="B225" s="281"/>
      <c r="C225" s="260" t="s">
        <v>80</v>
      </c>
      <c r="D225" s="261"/>
      <c r="E225" s="261"/>
      <c r="F225" s="261"/>
      <c r="G225" s="261"/>
      <c r="H225" s="261"/>
      <c r="I225" s="261"/>
      <c r="J225" s="261"/>
      <c r="K225" s="261"/>
      <c r="L225" s="262"/>
      <c r="M225" s="272"/>
      <c r="N225" s="273"/>
      <c r="O225" s="273"/>
      <c r="P225" s="273"/>
      <c r="Q225" s="273"/>
      <c r="R225" s="273"/>
      <c r="S225" s="273"/>
      <c r="T225" s="274"/>
    </row>
    <row r="226" spans="2:20" s="3" customFormat="1" ht="22.5" customHeight="1" x14ac:dyDescent="0.2">
      <c r="B226" s="281"/>
      <c r="C226" s="285" t="s">
        <v>81</v>
      </c>
      <c r="D226" s="608"/>
      <c r="E226" s="608"/>
      <c r="F226" s="286"/>
      <c r="G226" s="598" t="s">
        <v>580</v>
      </c>
      <c r="H226" s="598"/>
      <c r="I226" s="598"/>
      <c r="J226" s="598"/>
      <c r="K226" s="598" t="s">
        <v>82</v>
      </c>
      <c r="L226" s="598"/>
      <c r="M226" s="598"/>
      <c r="N226" s="598"/>
      <c r="O226" s="598"/>
      <c r="P226" s="598"/>
      <c r="Q226" s="598"/>
      <c r="R226" s="598"/>
      <c r="S226" s="598"/>
      <c r="T226" s="598"/>
    </row>
    <row r="227" spans="2:20" ht="35.25" customHeight="1" x14ac:dyDescent="0.2">
      <c r="B227" s="281"/>
      <c r="C227" s="254" t="s">
        <v>83</v>
      </c>
      <c r="D227" s="254"/>
      <c r="E227" s="285" t="s">
        <v>429</v>
      </c>
      <c r="F227" s="286"/>
      <c r="G227" s="598"/>
      <c r="H227" s="598"/>
      <c r="I227" s="598"/>
      <c r="J227" s="598"/>
      <c r="K227" s="598"/>
      <c r="L227" s="598"/>
      <c r="M227" s="598"/>
      <c r="N227" s="598"/>
      <c r="O227" s="598"/>
      <c r="P227" s="598"/>
      <c r="Q227" s="598"/>
      <c r="R227" s="598"/>
      <c r="S227" s="598"/>
      <c r="T227" s="598"/>
    </row>
    <row r="228" spans="2:20" ht="88.15" customHeight="1" x14ac:dyDescent="0.2">
      <c r="B228" s="281"/>
      <c r="C228" s="258" t="s">
        <v>653</v>
      </c>
      <c r="D228" s="259"/>
      <c r="E228" s="258"/>
      <c r="F228" s="259"/>
      <c r="G228" s="236" t="s">
        <v>613</v>
      </c>
      <c r="H228" s="237"/>
      <c r="I228" s="237"/>
      <c r="J228" s="238"/>
      <c r="K228" s="242" t="s">
        <v>1058</v>
      </c>
      <c r="L228" s="243"/>
      <c r="M228" s="243"/>
      <c r="N228" s="243"/>
      <c r="O228" s="243"/>
      <c r="P228" s="243"/>
      <c r="Q228" s="243"/>
      <c r="R228" s="243"/>
      <c r="S228" s="243"/>
      <c r="T228" s="244"/>
    </row>
    <row r="229" spans="2:20" ht="81.599999999999994" customHeight="1" x14ac:dyDescent="0.2">
      <c r="B229" s="281"/>
      <c r="C229" s="258" t="s">
        <v>932</v>
      </c>
      <c r="D229" s="259"/>
      <c r="E229" s="258"/>
      <c r="F229" s="259"/>
      <c r="G229" s="236" t="s">
        <v>664</v>
      </c>
      <c r="H229" s="237"/>
      <c r="I229" s="237"/>
      <c r="J229" s="238"/>
      <c r="K229" s="242" t="s">
        <v>1059</v>
      </c>
      <c r="L229" s="243"/>
      <c r="M229" s="243"/>
      <c r="N229" s="243"/>
      <c r="O229" s="243"/>
      <c r="P229" s="243"/>
      <c r="Q229" s="243"/>
      <c r="R229" s="243"/>
      <c r="S229" s="243"/>
      <c r="T229" s="244"/>
    </row>
    <row r="230" spans="2:20" ht="107.45" customHeight="1" x14ac:dyDescent="0.2">
      <c r="B230" s="281"/>
      <c r="C230" s="258" t="s">
        <v>654</v>
      </c>
      <c r="D230" s="259"/>
      <c r="E230" s="258"/>
      <c r="F230" s="259"/>
      <c r="G230" s="236" t="s">
        <v>665</v>
      </c>
      <c r="H230" s="237"/>
      <c r="I230" s="237"/>
      <c r="J230" s="238"/>
      <c r="K230" s="242" t="s">
        <v>1060</v>
      </c>
      <c r="L230" s="243"/>
      <c r="M230" s="243"/>
      <c r="N230" s="243"/>
      <c r="O230" s="243"/>
      <c r="P230" s="243"/>
      <c r="Q230" s="243"/>
      <c r="R230" s="243"/>
      <c r="S230" s="243"/>
      <c r="T230" s="244"/>
    </row>
    <row r="231" spans="2:20" ht="88.15" customHeight="1" x14ac:dyDescent="0.2">
      <c r="B231" s="281"/>
      <c r="C231" s="258" t="s">
        <v>933</v>
      </c>
      <c r="D231" s="259"/>
      <c r="E231" s="258" t="s">
        <v>934</v>
      </c>
      <c r="F231" s="259"/>
      <c r="G231" s="236" t="s">
        <v>935</v>
      </c>
      <c r="H231" s="237"/>
      <c r="I231" s="237"/>
      <c r="J231" s="238"/>
      <c r="K231" s="242" t="s">
        <v>1061</v>
      </c>
      <c r="L231" s="243"/>
      <c r="M231" s="243"/>
      <c r="N231" s="243"/>
      <c r="O231" s="243"/>
      <c r="P231" s="243"/>
      <c r="Q231" s="243"/>
      <c r="R231" s="243"/>
      <c r="S231" s="243"/>
      <c r="T231" s="287"/>
    </row>
    <row r="232" spans="2:20" ht="175.9" customHeight="1" x14ac:dyDescent="0.2">
      <c r="B232" s="281"/>
      <c r="C232" s="258" t="s">
        <v>887</v>
      </c>
      <c r="D232" s="259"/>
      <c r="E232" s="258"/>
      <c r="F232" s="259"/>
      <c r="G232" s="236" t="s">
        <v>1009</v>
      </c>
      <c r="H232" s="237"/>
      <c r="I232" s="237"/>
      <c r="J232" s="238"/>
      <c r="K232" s="242" t="s">
        <v>1062</v>
      </c>
      <c r="L232" s="243"/>
      <c r="M232" s="243"/>
      <c r="N232" s="243"/>
      <c r="O232" s="243"/>
      <c r="P232" s="243"/>
      <c r="Q232" s="243"/>
      <c r="R232" s="243"/>
      <c r="S232" s="243"/>
      <c r="T232" s="244"/>
    </row>
    <row r="233" spans="2:20" s="3" customFormat="1" ht="45" customHeight="1" x14ac:dyDescent="0.2">
      <c r="B233" s="281"/>
      <c r="C233" s="258" t="s">
        <v>756</v>
      </c>
      <c r="D233" s="259"/>
      <c r="E233" s="258"/>
      <c r="F233" s="259"/>
      <c r="G233" s="236" t="s">
        <v>757</v>
      </c>
      <c r="H233" s="237"/>
      <c r="I233" s="237"/>
      <c r="J233" s="238"/>
      <c r="K233" s="242" t="s">
        <v>1063</v>
      </c>
      <c r="L233" s="243"/>
      <c r="M233" s="243"/>
      <c r="N233" s="243"/>
      <c r="O233" s="243"/>
      <c r="P233" s="243"/>
      <c r="Q233" s="243"/>
      <c r="R233" s="243"/>
      <c r="S233" s="243"/>
      <c r="T233" s="244"/>
    </row>
    <row r="234" spans="2:20" s="3" customFormat="1" ht="70.900000000000006" customHeight="1" x14ac:dyDescent="0.2">
      <c r="B234" s="281"/>
      <c r="C234" s="258" t="s">
        <v>1010</v>
      </c>
      <c r="D234" s="259"/>
      <c r="E234" s="258" t="s">
        <v>1011</v>
      </c>
      <c r="F234" s="259"/>
      <c r="G234" s="236" t="s">
        <v>1012</v>
      </c>
      <c r="H234" s="237"/>
      <c r="I234" s="237"/>
      <c r="J234" s="238"/>
      <c r="K234" s="242" t="s">
        <v>1064</v>
      </c>
      <c r="L234" s="243"/>
      <c r="M234" s="243"/>
      <c r="N234" s="243"/>
      <c r="O234" s="243"/>
      <c r="P234" s="243"/>
      <c r="Q234" s="243"/>
      <c r="R234" s="243"/>
      <c r="S234" s="243"/>
      <c r="T234" s="244"/>
    </row>
    <row r="235" spans="2:20" s="3" customFormat="1" ht="174.6" customHeight="1" x14ac:dyDescent="0.2">
      <c r="B235" s="281"/>
      <c r="C235" s="258" t="s">
        <v>758</v>
      </c>
      <c r="D235" s="259"/>
      <c r="E235" s="258" t="s">
        <v>942</v>
      </c>
      <c r="F235" s="259"/>
      <c r="G235" s="236" t="s">
        <v>943</v>
      </c>
      <c r="H235" s="237"/>
      <c r="I235" s="237"/>
      <c r="J235" s="238"/>
      <c r="K235" s="242" t="s">
        <v>1065</v>
      </c>
      <c r="L235" s="243"/>
      <c r="M235" s="243"/>
      <c r="N235" s="243"/>
      <c r="O235" s="243"/>
      <c r="P235" s="243"/>
      <c r="Q235" s="243"/>
      <c r="R235" s="243"/>
      <c r="S235" s="243"/>
      <c r="T235" s="244"/>
    </row>
    <row r="236" spans="2:20" s="3" customFormat="1" ht="84.6" customHeight="1" x14ac:dyDescent="0.2">
      <c r="B236" s="281"/>
      <c r="C236" s="258" t="s">
        <v>936</v>
      </c>
      <c r="D236" s="259"/>
      <c r="E236" s="258"/>
      <c r="F236" s="259"/>
      <c r="G236" s="236" t="s">
        <v>937</v>
      </c>
      <c r="H236" s="237"/>
      <c r="I236" s="237"/>
      <c r="J236" s="238"/>
      <c r="K236" s="276" t="s">
        <v>1066</v>
      </c>
      <c r="L236" s="276"/>
      <c r="M236" s="276"/>
      <c r="N236" s="276"/>
      <c r="O236" s="276"/>
      <c r="P236" s="276"/>
      <c r="Q236" s="276"/>
      <c r="R236" s="276"/>
      <c r="S236" s="276"/>
      <c r="T236" s="277"/>
    </row>
    <row r="237" spans="2:20" s="3" customFormat="1" ht="113.45" customHeight="1" x14ac:dyDescent="0.2">
      <c r="B237" s="281"/>
      <c r="C237" s="258" t="s">
        <v>618</v>
      </c>
      <c r="D237" s="259"/>
      <c r="E237" s="258"/>
      <c r="F237" s="259"/>
      <c r="G237" s="236" t="s">
        <v>912</v>
      </c>
      <c r="H237" s="237"/>
      <c r="I237" s="237"/>
      <c r="J237" s="238"/>
      <c r="K237" s="242" t="s">
        <v>1067</v>
      </c>
      <c r="L237" s="243"/>
      <c r="M237" s="243"/>
      <c r="N237" s="243"/>
      <c r="O237" s="243"/>
      <c r="P237" s="243"/>
      <c r="Q237" s="243"/>
      <c r="R237" s="243"/>
      <c r="S237" s="243"/>
      <c r="T237" s="244"/>
    </row>
    <row r="238" spans="2:20" s="3" customFormat="1" ht="208.9" customHeight="1" x14ac:dyDescent="0.2">
      <c r="B238" s="281"/>
      <c r="C238" s="258" t="s">
        <v>594</v>
      </c>
      <c r="D238" s="259"/>
      <c r="E238" s="258" t="s">
        <v>1068</v>
      </c>
      <c r="F238" s="259"/>
      <c r="G238" s="236" t="s">
        <v>1069</v>
      </c>
      <c r="H238" s="237"/>
      <c r="I238" s="237"/>
      <c r="J238" s="238"/>
      <c r="K238" s="242" t="s">
        <v>1082</v>
      </c>
      <c r="L238" s="243"/>
      <c r="M238" s="243"/>
      <c r="N238" s="243"/>
      <c r="O238" s="243"/>
      <c r="P238" s="243"/>
      <c r="Q238" s="243"/>
      <c r="R238" s="243"/>
      <c r="S238" s="243"/>
      <c r="T238" s="244"/>
    </row>
    <row r="239" spans="2:20" s="3" customFormat="1" ht="42" customHeight="1" x14ac:dyDescent="0.2">
      <c r="B239" s="106"/>
      <c r="C239" s="258" t="s">
        <v>581</v>
      </c>
      <c r="D239" s="259"/>
      <c r="E239" s="258"/>
      <c r="F239" s="259"/>
      <c r="G239" s="282" t="s">
        <v>938</v>
      </c>
      <c r="H239" s="282"/>
      <c r="I239" s="282"/>
      <c r="J239" s="282"/>
      <c r="K239" s="242" t="s">
        <v>1013</v>
      </c>
      <c r="L239" s="243"/>
      <c r="M239" s="243"/>
      <c r="N239" s="243"/>
      <c r="O239" s="243"/>
      <c r="P239" s="243"/>
      <c r="Q239" s="243"/>
      <c r="R239" s="243"/>
      <c r="S239" s="243"/>
      <c r="T239" s="244"/>
    </row>
    <row r="240" spans="2:20" s="3" customFormat="1" ht="43.15" customHeight="1" x14ac:dyDescent="0.2">
      <c r="B240" s="106"/>
      <c r="C240" s="258" t="s">
        <v>600</v>
      </c>
      <c r="D240" s="259"/>
      <c r="E240" s="258"/>
      <c r="F240" s="259"/>
      <c r="G240" s="282" t="s">
        <v>952</v>
      </c>
      <c r="H240" s="282"/>
      <c r="I240" s="282"/>
      <c r="J240" s="282"/>
      <c r="K240" s="599" t="s">
        <v>1014</v>
      </c>
      <c r="L240" s="599"/>
      <c r="M240" s="599"/>
      <c r="N240" s="599"/>
      <c r="O240" s="599"/>
      <c r="P240" s="599"/>
      <c r="Q240" s="599"/>
      <c r="R240" s="599"/>
      <c r="S240" s="599"/>
      <c r="T240" s="599"/>
    </row>
    <row r="241" spans="2:20" s="3" customFormat="1" ht="72" customHeight="1" x14ac:dyDescent="0.2">
      <c r="B241" s="106"/>
      <c r="C241" s="258" t="s">
        <v>888</v>
      </c>
      <c r="D241" s="259"/>
      <c r="E241" s="258"/>
      <c r="F241" s="259"/>
      <c r="G241" s="282" t="s">
        <v>889</v>
      </c>
      <c r="H241" s="282"/>
      <c r="I241" s="282"/>
      <c r="J241" s="282"/>
      <c r="K241" s="242" t="s">
        <v>944</v>
      </c>
      <c r="L241" s="243"/>
      <c r="M241" s="243"/>
      <c r="N241" s="243"/>
      <c r="O241" s="243"/>
      <c r="P241" s="243"/>
      <c r="Q241" s="243"/>
      <c r="R241" s="243"/>
      <c r="S241" s="243"/>
      <c r="T241" s="244"/>
    </row>
    <row r="242" spans="2:20" s="3" customFormat="1" ht="127.15" customHeight="1" x14ac:dyDescent="0.2">
      <c r="B242" s="135"/>
      <c r="C242" s="258" t="s">
        <v>890</v>
      </c>
      <c r="D242" s="259"/>
      <c r="E242" s="258"/>
      <c r="F242" s="259"/>
      <c r="G242" s="282" t="s">
        <v>945</v>
      </c>
      <c r="H242" s="282"/>
      <c r="I242" s="282"/>
      <c r="J242" s="282"/>
      <c r="K242" s="242" t="s">
        <v>1070</v>
      </c>
      <c r="L242" s="243"/>
      <c r="M242" s="243"/>
      <c r="N242" s="243"/>
      <c r="O242" s="243"/>
      <c r="P242" s="243"/>
      <c r="Q242" s="243"/>
      <c r="R242" s="243"/>
      <c r="S242" s="243"/>
      <c r="T242" s="244"/>
    </row>
    <row r="243" spans="2:20" s="3" customFormat="1" ht="46.9" customHeight="1" x14ac:dyDescent="0.2">
      <c r="B243" s="135"/>
      <c r="C243" s="258" t="s">
        <v>1071</v>
      </c>
      <c r="D243" s="259"/>
      <c r="E243" s="258"/>
      <c r="F243" s="259"/>
      <c r="G243" s="282" t="s">
        <v>1072</v>
      </c>
      <c r="H243" s="282"/>
      <c r="I243" s="282"/>
      <c r="J243" s="282"/>
      <c r="K243" s="242" t="s">
        <v>1073</v>
      </c>
      <c r="L243" s="243"/>
      <c r="M243" s="243"/>
      <c r="N243" s="243"/>
      <c r="O243" s="243"/>
      <c r="P243" s="243"/>
      <c r="Q243" s="243"/>
      <c r="R243" s="243"/>
      <c r="S243" s="243"/>
      <c r="T243" s="244"/>
    </row>
    <row r="244" spans="2:20" s="3" customFormat="1" ht="102.6" customHeight="1" x14ac:dyDescent="0.2">
      <c r="B244" s="137"/>
      <c r="C244" s="258" t="s">
        <v>736</v>
      </c>
      <c r="D244" s="259"/>
      <c r="E244" s="258"/>
      <c r="F244" s="259"/>
      <c r="G244" s="236" t="s">
        <v>737</v>
      </c>
      <c r="H244" s="237"/>
      <c r="I244" s="237"/>
      <c r="J244" s="238"/>
      <c r="K244" s="242" t="s">
        <v>1074</v>
      </c>
      <c r="L244" s="243"/>
      <c r="M244" s="243"/>
      <c r="N244" s="243"/>
      <c r="O244" s="243"/>
      <c r="P244" s="243"/>
      <c r="Q244" s="243"/>
      <c r="R244" s="243"/>
      <c r="S244" s="243"/>
      <c r="T244" s="244"/>
    </row>
    <row r="245" spans="2:20" s="3" customFormat="1" ht="112.15" customHeight="1" x14ac:dyDescent="0.2">
      <c r="B245" s="137"/>
      <c r="C245" s="258" t="s">
        <v>891</v>
      </c>
      <c r="D245" s="259"/>
      <c r="E245" s="258"/>
      <c r="F245" s="259"/>
      <c r="G245" s="236" t="s">
        <v>892</v>
      </c>
      <c r="H245" s="237"/>
      <c r="I245" s="237"/>
      <c r="J245" s="238"/>
      <c r="K245" s="276" t="s">
        <v>1075</v>
      </c>
      <c r="L245" s="276"/>
      <c r="M245" s="276"/>
      <c r="N245" s="276"/>
      <c r="O245" s="276"/>
      <c r="P245" s="276"/>
      <c r="Q245" s="276"/>
      <c r="R245" s="276"/>
      <c r="S245" s="276"/>
      <c r="T245" s="277"/>
    </row>
    <row r="246" spans="2:20" s="3" customFormat="1" ht="37.15" customHeight="1" x14ac:dyDescent="0.2">
      <c r="B246" s="141"/>
      <c r="C246" s="258" t="s">
        <v>893</v>
      </c>
      <c r="D246" s="259"/>
      <c r="E246" s="258"/>
      <c r="F246" s="259"/>
      <c r="G246" s="236" t="s">
        <v>894</v>
      </c>
      <c r="H246" s="237"/>
      <c r="I246" s="237"/>
      <c r="J246" s="238"/>
      <c r="K246" s="275" t="s">
        <v>895</v>
      </c>
      <c r="L246" s="243"/>
      <c r="M246" s="243"/>
      <c r="N246" s="243"/>
      <c r="O246" s="243"/>
      <c r="P246" s="243"/>
      <c r="Q246" s="243"/>
      <c r="R246" s="243"/>
      <c r="S246" s="243"/>
      <c r="T246" s="244"/>
    </row>
    <row r="247" spans="2:20" s="3" customFormat="1" ht="84" customHeight="1" x14ac:dyDescent="0.2">
      <c r="B247" s="141"/>
      <c r="C247" s="258" t="s">
        <v>896</v>
      </c>
      <c r="D247" s="259"/>
      <c r="E247" s="258"/>
      <c r="F247" s="259"/>
      <c r="G247" s="236" t="s">
        <v>897</v>
      </c>
      <c r="H247" s="237"/>
      <c r="I247" s="237"/>
      <c r="J247" s="238"/>
      <c r="K247" s="276" t="s">
        <v>1076</v>
      </c>
      <c r="L247" s="276"/>
      <c r="M247" s="276"/>
      <c r="N247" s="276"/>
      <c r="O247" s="276"/>
      <c r="P247" s="276"/>
      <c r="Q247" s="276"/>
      <c r="R247" s="276"/>
      <c r="S247" s="276"/>
      <c r="T247" s="277"/>
    </row>
    <row r="248" spans="2:20" s="3" customFormat="1" ht="66.599999999999994" customHeight="1" x14ac:dyDescent="0.2">
      <c r="B248" s="141"/>
      <c r="C248" s="258" t="s">
        <v>898</v>
      </c>
      <c r="D248" s="259"/>
      <c r="E248" s="258"/>
      <c r="F248" s="259"/>
      <c r="G248" s="236" t="s">
        <v>899</v>
      </c>
      <c r="H248" s="237"/>
      <c r="I248" s="237"/>
      <c r="J248" s="238"/>
      <c r="K248" s="242" t="s">
        <v>976</v>
      </c>
      <c r="L248" s="243"/>
      <c r="M248" s="243"/>
      <c r="N248" s="243"/>
      <c r="O248" s="243"/>
      <c r="P248" s="243"/>
      <c r="Q248" s="243"/>
      <c r="R248" s="243"/>
      <c r="S248" s="243"/>
      <c r="T248" s="244"/>
    </row>
    <row r="249" spans="2:20" s="3" customFormat="1" ht="53.45" customHeight="1" x14ac:dyDescent="0.2">
      <c r="B249" s="137"/>
      <c r="C249" s="258" t="s">
        <v>900</v>
      </c>
      <c r="D249" s="259"/>
      <c r="E249" s="258" t="s">
        <v>901</v>
      </c>
      <c r="F249" s="259"/>
      <c r="G249" s="236" t="s">
        <v>902</v>
      </c>
      <c r="H249" s="237"/>
      <c r="I249" s="237"/>
      <c r="J249" s="238"/>
      <c r="K249" s="242" t="s">
        <v>1077</v>
      </c>
      <c r="L249" s="243"/>
      <c r="M249" s="243"/>
      <c r="N249" s="243"/>
      <c r="O249" s="243"/>
      <c r="P249" s="243"/>
      <c r="Q249" s="243"/>
      <c r="R249" s="243"/>
      <c r="S249" s="243"/>
      <c r="T249" s="244"/>
    </row>
    <row r="250" spans="2:20" s="3" customFormat="1" ht="111.6" customHeight="1" x14ac:dyDescent="0.2">
      <c r="B250" s="151"/>
      <c r="C250" s="258" t="s">
        <v>903</v>
      </c>
      <c r="D250" s="259"/>
      <c r="E250" s="258" t="s">
        <v>953</v>
      </c>
      <c r="F250" s="259"/>
      <c r="G250" s="236" t="s">
        <v>1078</v>
      </c>
      <c r="H250" s="237"/>
      <c r="I250" s="237"/>
      <c r="J250" s="238"/>
      <c r="K250" s="242" t="s">
        <v>1079</v>
      </c>
      <c r="L250" s="243"/>
      <c r="M250" s="243"/>
      <c r="N250" s="243"/>
      <c r="O250" s="243"/>
      <c r="P250" s="243"/>
      <c r="Q250" s="243"/>
      <c r="R250" s="243"/>
      <c r="S250" s="243"/>
      <c r="T250" s="244"/>
    </row>
    <row r="251" spans="2:20" s="3" customFormat="1" ht="36.6" customHeight="1" x14ac:dyDescent="0.2">
      <c r="B251" s="151"/>
      <c r="C251" s="258" t="s">
        <v>904</v>
      </c>
      <c r="D251" s="259"/>
      <c r="E251" s="258"/>
      <c r="F251" s="259"/>
      <c r="G251" s="236" t="s">
        <v>905</v>
      </c>
      <c r="H251" s="237"/>
      <c r="I251" s="237"/>
      <c r="J251" s="238"/>
      <c r="K251" s="242" t="s">
        <v>1080</v>
      </c>
      <c r="L251" s="243"/>
      <c r="M251" s="243"/>
      <c r="N251" s="243"/>
      <c r="O251" s="243"/>
      <c r="P251" s="243"/>
      <c r="Q251" s="243"/>
      <c r="R251" s="243"/>
      <c r="S251" s="243"/>
      <c r="T251" s="244"/>
    </row>
    <row r="252" spans="2:20" s="3" customFormat="1" ht="30" customHeight="1" x14ac:dyDescent="0.2">
      <c r="B252" s="152"/>
      <c r="C252" s="258"/>
      <c r="D252" s="259"/>
      <c r="E252" s="258"/>
      <c r="F252" s="259"/>
      <c r="G252" s="236" t="s">
        <v>931</v>
      </c>
      <c r="H252" s="237"/>
      <c r="I252" s="237"/>
      <c r="J252" s="238"/>
      <c r="K252" s="242" t="s">
        <v>1081</v>
      </c>
      <c r="L252" s="243"/>
      <c r="M252" s="243"/>
      <c r="N252" s="243"/>
      <c r="O252" s="243"/>
      <c r="P252" s="243"/>
      <c r="Q252" s="243"/>
      <c r="R252" s="243"/>
      <c r="S252" s="243"/>
      <c r="T252" s="244"/>
    </row>
    <row r="253" spans="2:20" s="3" customFormat="1" ht="43.15" customHeight="1" x14ac:dyDescent="0.2">
      <c r="B253" s="137"/>
      <c r="C253" s="258"/>
      <c r="D253" s="259"/>
      <c r="E253" s="258"/>
      <c r="F253" s="259"/>
      <c r="G253" s="234" t="s">
        <v>579</v>
      </c>
      <c r="H253" s="245"/>
      <c r="I253" s="245"/>
      <c r="J253" s="235"/>
      <c r="K253" s="242" t="s">
        <v>975</v>
      </c>
      <c r="L253" s="243"/>
      <c r="M253" s="243"/>
      <c r="N253" s="243"/>
      <c r="O253" s="243"/>
      <c r="P253" s="243"/>
      <c r="Q253" s="243"/>
      <c r="R253" s="243"/>
      <c r="S253" s="243"/>
      <c r="T253" s="244"/>
    </row>
    <row r="254" spans="2:20" s="22" customFormat="1" x14ac:dyDescent="0.2">
      <c r="B254" s="586"/>
      <c r="C254" s="587"/>
      <c r="D254" s="587"/>
      <c r="E254" s="587"/>
      <c r="F254" s="587"/>
      <c r="G254" s="587"/>
      <c r="H254" s="587"/>
      <c r="I254" s="587"/>
      <c r="J254" s="587"/>
      <c r="K254" s="587"/>
      <c r="L254" s="587"/>
      <c r="M254" s="587"/>
      <c r="N254" s="587"/>
      <c r="O254" s="587"/>
      <c r="P254" s="587"/>
      <c r="Q254" s="587"/>
      <c r="R254" s="587"/>
      <c r="S254" s="587"/>
      <c r="T254" s="588"/>
    </row>
    <row r="255" spans="2:20" s="22" customFormat="1" ht="30.4" customHeight="1" x14ac:dyDescent="0.2">
      <c r="B255" s="545" t="s">
        <v>86</v>
      </c>
      <c r="C255" s="247" t="s">
        <v>485</v>
      </c>
      <c r="D255" s="248"/>
      <c r="E255" s="248"/>
      <c r="F255" s="248"/>
      <c r="G255" s="248"/>
      <c r="H255" s="248"/>
      <c r="I255" s="248"/>
      <c r="J255" s="248"/>
      <c r="K255" s="248"/>
      <c r="L255" s="248"/>
      <c r="M255" s="248"/>
      <c r="N255" s="248"/>
      <c r="O255" s="248"/>
      <c r="P255" s="248"/>
      <c r="Q255" s="248"/>
      <c r="R255" s="248"/>
      <c r="S255" s="248"/>
      <c r="T255" s="249"/>
    </row>
    <row r="256" spans="2:20" s="3" customFormat="1" ht="14.1" customHeight="1" x14ac:dyDescent="0.2">
      <c r="B256" s="546"/>
      <c r="C256" s="260" t="s">
        <v>114</v>
      </c>
      <c r="D256" s="261"/>
      <c r="E256" s="261"/>
      <c r="F256" s="261"/>
      <c r="G256" s="261"/>
      <c r="H256" s="261"/>
      <c r="I256" s="261"/>
      <c r="J256" s="261"/>
      <c r="K256" s="261"/>
      <c r="L256" s="262"/>
      <c r="M256" s="550"/>
      <c r="N256" s="551"/>
      <c r="O256" s="551"/>
      <c r="P256" s="551"/>
      <c r="Q256" s="551"/>
      <c r="R256" s="551"/>
      <c r="S256" s="551"/>
      <c r="T256" s="552"/>
    </row>
    <row r="257" spans="2:22" s="3" customFormat="1" ht="15" customHeight="1" x14ac:dyDescent="0.2">
      <c r="B257" s="546"/>
      <c r="C257" s="246" t="s">
        <v>72</v>
      </c>
      <c r="D257" s="246"/>
      <c r="E257" s="246"/>
      <c r="F257" s="246" t="s">
        <v>428</v>
      </c>
      <c r="G257" s="246"/>
      <c r="H257" s="246" t="s">
        <v>62</v>
      </c>
      <c r="I257" s="246"/>
      <c r="J257" s="246" t="s">
        <v>73</v>
      </c>
      <c r="K257" s="246"/>
      <c r="L257" s="246"/>
      <c r="M257" s="553"/>
      <c r="N257" s="554"/>
      <c r="O257" s="554"/>
      <c r="P257" s="554"/>
      <c r="Q257" s="554"/>
      <c r="R257" s="554"/>
      <c r="S257" s="554"/>
      <c r="T257" s="555"/>
    </row>
    <row r="258" spans="2:22" s="3" customFormat="1" ht="21.75" customHeight="1" x14ac:dyDescent="0.2">
      <c r="B258" s="546"/>
      <c r="C258" s="385" t="s">
        <v>74</v>
      </c>
      <c r="D258" s="386"/>
      <c r="E258" s="387"/>
      <c r="F258" s="584">
        <v>1</v>
      </c>
      <c r="G258" s="585"/>
      <c r="H258" s="584">
        <v>1</v>
      </c>
      <c r="I258" s="585"/>
      <c r="J258" s="584">
        <f>F258-H258</f>
        <v>0</v>
      </c>
      <c r="K258" s="595"/>
      <c r="L258" s="585"/>
      <c r="M258" s="553"/>
      <c r="N258" s="554"/>
      <c r="O258" s="554"/>
      <c r="P258" s="554"/>
      <c r="Q258" s="554"/>
      <c r="R258" s="554"/>
      <c r="S258" s="554"/>
      <c r="T258" s="555"/>
      <c r="V258" s="72"/>
    </row>
    <row r="259" spans="2:22" s="3" customFormat="1" ht="22.5" customHeight="1" x14ac:dyDescent="0.2">
      <c r="B259" s="546"/>
      <c r="C259" s="60"/>
      <c r="D259" s="60"/>
      <c r="E259" s="60"/>
      <c r="F259" s="59"/>
      <c r="G259" s="59"/>
      <c r="H259" s="59"/>
      <c r="I259" s="59"/>
      <c r="J259" s="59"/>
      <c r="K259" s="59"/>
      <c r="L259" s="59"/>
      <c r="M259" s="553"/>
      <c r="N259" s="554"/>
      <c r="O259" s="554"/>
      <c r="P259" s="554"/>
      <c r="Q259" s="554"/>
      <c r="R259" s="554"/>
      <c r="S259" s="554"/>
      <c r="T259" s="555"/>
    </row>
    <row r="260" spans="2:22" s="3" customFormat="1" ht="37.9" customHeight="1" x14ac:dyDescent="0.2">
      <c r="B260" s="546"/>
      <c r="C260" s="215" t="s">
        <v>75</v>
      </c>
      <c r="D260" s="216"/>
      <c r="E260" s="215" t="s">
        <v>64</v>
      </c>
      <c r="F260" s="216"/>
      <c r="G260" s="62" t="s">
        <v>76</v>
      </c>
      <c r="H260" s="526" t="s">
        <v>77</v>
      </c>
      <c r="I260" s="528"/>
      <c r="J260" s="62" t="s">
        <v>78</v>
      </c>
      <c r="K260" s="526" t="s">
        <v>79</v>
      </c>
      <c r="L260" s="528"/>
      <c r="M260" s="553"/>
      <c r="N260" s="554"/>
      <c r="O260" s="554"/>
      <c r="P260" s="554"/>
      <c r="Q260" s="554"/>
      <c r="R260" s="554"/>
      <c r="S260" s="554"/>
      <c r="T260" s="555"/>
    </row>
    <row r="261" spans="2:22" s="3" customFormat="1" ht="22.5" customHeight="1" x14ac:dyDescent="0.2">
      <c r="B261" s="546"/>
      <c r="C261" s="278">
        <v>42689</v>
      </c>
      <c r="D261" s="279"/>
      <c r="E261" s="278">
        <v>42840</v>
      </c>
      <c r="F261" s="279"/>
      <c r="G261" s="17">
        <f>+K163</f>
        <v>151</v>
      </c>
      <c r="H261" s="547">
        <f>100/G261</f>
        <v>0.66225165562913912</v>
      </c>
      <c r="I261" s="548"/>
      <c r="J261" s="17">
        <v>20</v>
      </c>
      <c r="K261" s="577">
        <v>100</v>
      </c>
      <c r="L261" s="578"/>
      <c r="M261" s="553"/>
      <c r="N261" s="554"/>
      <c r="O261" s="554"/>
      <c r="P261" s="554"/>
      <c r="Q261" s="554"/>
      <c r="R261" s="554"/>
      <c r="S261" s="554"/>
      <c r="T261" s="555"/>
    </row>
    <row r="262" spans="2:22" s="3" customFormat="1" ht="15.75" customHeight="1" x14ac:dyDescent="0.2">
      <c r="B262" s="546"/>
      <c r="C262" s="60"/>
      <c r="D262" s="61"/>
      <c r="E262" s="58"/>
      <c r="F262" s="17"/>
      <c r="G262" s="20"/>
      <c r="H262" s="20"/>
      <c r="I262" s="17"/>
      <c r="J262" s="19"/>
      <c r="K262" s="19"/>
      <c r="L262" s="59"/>
      <c r="M262" s="553"/>
      <c r="N262" s="554"/>
      <c r="O262" s="554"/>
      <c r="P262" s="554"/>
      <c r="Q262" s="554"/>
      <c r="R262" s="554"/>
      <c r="S262" s="554"/>
      <c r="T262" s="555"/>
    </row>
    <row r="263" spans="2:22" s="3" customFormat="1" ht="29.25" customHeight="1" x14ac:dyDescent="0.2">
      <c r="B263" s="546"/>
      <c r="C263" s="260" t="s">
        <v>80</v>
      </c>
      <c r="D263" s="261"/>
      <c r="E263" s="261"/>
      <c r="F263" s="261"/>
      <c r="G263" s="261"/>
      <c r="H263" s="261"/>
      <c r="I263" s="261"/>
      <c r="J263" s="261"/>
      <c r="K263" s="261"/>
      <c r="L263" s="262"/>
      <c r="M263" s="553"/>
      <c r="N263" s="554"/>
      <c r="O263" s="554"/>
      <c r="P263" s="554"/>
      <c r="Q263" s="554"/>
      <c r="R263" s="554"/>
      <c r="S263" s="554"/>
      <c r="T263" s="555"/>
      <c r="V263" s="23"/>
    </row>
    <row r="264" spans="2:22" s="3" customFormat="1" ht="40.5" customHeight="1" x14ac:dyDescent="0.2">
      <c r="B264" s="546"/>
      <c r="C264" s="568" t="s">
        <v>87</v>
      </c>
      <c r="D264" s="568"/>
      <c r="E264" s="568"/>
      <c r="F264" s="70">
        <v>25</v>
      </c>
      <c r="G264" s="276" t="s">
        <v>88</v>
      </c>
      <c r="H264" s="276"/>
      <c r="I264" s="21">
        <v>15</v>
      </c>
      <c r="J264" s="276" t="s">
        <v>89</v>
      </c>
      <c r="K264" s="276"/>
      <c r="L264" s="58">
        <v>10</v>
      </c>
      <c r="M264" s="556"/>
      <c r="N264" s="557"/>
      <c r="O264" s="557"/>
      <c r="P264" s="557"/>
      <c r="Q264" s="557"/>
      <c r="R264" s="557"/>
      <c r="S264" s="557"/>
      <c r="T264" s="558"/>
    </row>
    <row r="265" spans="2:22" s="3" customFormat="1" ht="27" customHeight="1" x14ac:dyDescent="0.2">
      <c r="B265" s="546"/>
      <c r="C265" s="579" t="s">
        <v>90</v>
      </c>
      <c r="D265" s="580"/>
      <c r="E265" s="580"/>
      <c r="F265" s="580"/>
      <c r="G265" s="580"/>
      <c r="H265" s="580"/>
      <c r="I265" s="580"/>
      <c r="J265" s="580"/>
      <c r="K265" s="580"/>
      <c r="L265" s="580"/>
      <c r="M265" s="580"/>
      <c r="N265" s="580"/>
      <c r="O265" s="580"/>
      <c r="P265" s="580"/>
      <c r="Q265" s="580"/>
      <c r="R265" s="580"/>
      <c r="S265" s="580"/>
      <c r="T265" s="581"/>
    </row>
    <row r="266" spans="2:22" s="3" customFormat="1" ht="22.5" customHeight="1" x14ac:dyDescent="0.2">
      <c r="B266" s="546"/>
      <c r="C266" s="308" t="s">
        <v>81</v>
      </c>
      <c r="D266" s="612"/>
      <c r="E266" s="612"/>
      <c r="F266" s="309"/>
      <c r="G266" s="583" t="s">
        <v>91</v>
      </c>
      <c r="H266" s="583"/>
      <c r="I266" s="583"/>
      <c r="J266" s="246" t="s">
        <v>92</v>
      </c>
      <c r="K266" s="246"/>
      <c r="L266" s="246"/>
      <c r="M266" s="550" t="s">
        <v>82</v>
      </c>
      <c r="N266" s="551"/>
      <c r="O266" s="551"/>
      <c r="P266" s="551"/>
      <c r="Q266" s="551"/>
      <c r="R266" s="551"/>
      <c r="S266" s="551"/>
      <c r="T266" s="552"/>
    </row>
    <row r="267" spans="2:22" s="3" customFormat="1" ht="32.25" customHeight="1" x14ac:dyDescent="0.2">
      <c r="B267" s="546"/>
      <c r="C267" s="583" t="s">
        <v>83</v>
      </c>
      <c r="D267" s="583"/>
      <c r="E267" s="308" t="s">
        <v>429</v>
      </c>
      <c r="F267" s="309"/>
      <c r="G267" s="583"/>
      <c r="H267" s="583"/>
      <c r="I267" s="583"/>
      <c r="J267" s="246"/>
      <c r="K267" s="246"/>
      <c r="L267" s="246"/>
      <c r="M267" s="556"/>
      <c r="N267" s="557"/>
      <c r="O267" s="557"/>
      <c r="P267" s="557"/>
      <c r="Q267" s="557"/>
      <c r="R267" s="557"/>
      <c r="S267" s="557"/>
      <c r="T267" s="558"/>
    </row>
    <row r="268" spans="2:22" s="3" customFormat="1" ht="31.5" customHeight="1" x14ac:dyDescent="0.2">
      <c r="B268" s="546"/>
      <c r="C268" s="549" t="s">
        <v>486</v>
      </c>
      <c r="D268" s="549"/>
      <c r="E268" s="549" t="s">
        <v>487</v>
      </c>
      <c r="F268" s="549"/>
      <c r="G268" s="256" t="s">
        <v>488</v>
      </c>
      <c r="H268" s="256"/>
      <c r="I268" s="256"/>
      <c r="J268" s="591">
        <v>1</v>
      </c>
      <c r="K268" s="591"/>
      <c r="L268" s="591"/>
      <c r="M268" s="582" t="s">
        <v>490</v>
      </c>
      <c r="N268" s="582"/>
      <c r="O268" s="582"/>
      <c r="P268" s="582"/>
      <c r="Q268" s="582"/>
      <c r="R268" s="582"/>
      <c r="S268" s="582"/>
      <c r="T268" s="582"/>
    </row>
    <row r="269" spans="2:22" s="3" customFormat="1" ht="15" customHeight="1" x14ac:dyDescent="0.2">
      <c r="B269" s="215"/>
      <c r="C269" s="341"/>
      <c r="D269" s="341"/>
      <c r="E269" s="341"/>
      <c r="F269" s="341"/>
      <c r="G269" s="341"/>
      <c r="H269" s="341"/>
      <c r="I269" s="341"/>
      <c r="J269" s="341"/>
      <c r="K269" s="341"/>
      <c r="L269" s="341"/>
      <c r="M269" s="341"/>
      <c r="N269" s="341"/>
      <c r="O269" s="341"/>
      <c r="P269" s="341"/>
      <c r="Q269" s="341"/>
      <c r="R269" s="341"/>
      <c r="S269" s="341"/>
      <c r="T269" s="216"/>
    </row>
    <row r="270" spans="2:22" s="3" customFormat="1" ht="27.4" customHeight="1" x14ac:dyDescent="0.2">
      <c r="B270" s="247" t="s">
        <v>69</v>
      </c>
      <c r="C270" s="248"/>
      <c r="D270" s="248"/>
      <c r="E270" s="248"/>
      <c r="F270" s="248"/>
      <c r="G270" s="248"/>
      <c r="H270" s="248"/>
      <c r="I270" s="248"/>
      <c r="J270" s="248"/>
      <c r="K270" s="248"/>
      <c r="L270" s="248"/>
      <c r="M270" s="248"/>
      <c r="N270" s="248"/>
      <c r="O270" s="248"/>
      <c r="P270" s="248"/>
      <c r="Q270" s="248"/>
      <c r="R270" s="248"/>
      <c r="S270" s="248"/>
      <c r="T270" s="249"/>
    </row>
    <row r="271" spans="2:22" s="3" customFormat="1" ht="22.5" customHeight="1" x14ac:dyDescent="0.2">
      <c r="B271" s="260" t="s">
        <v>114</v>
      </c>
      <c r="C271" s="261"/>
      <c r="D271" s="261"/>
      <c r="E271" s="261"/>
      <c r="F271" s="261"/>
      <c r="G271" s="261"/>
      <c r="H271" s="261"/>
      <c r="I271" s="261"/>
      <c r="J271" s="261"/>
      <c r="K271" s="262"/>
      <c r="L271" s="215"/>
      <c r="M271" s="341"/>
      <c r="N271" s="341"/>
      <c r="O271" s="341"/>
      <c r="P271" s="341"/>
      <c r="Q271" s="341"/>
      <c r="R271" s="341"/>
      <c r="S271" s="341"/>
      <c r="T271" s="216"/>
    </row>
    <row r="272" spans="2:22" s="3" customFormat="1" ht="22.5" customHeight="1" x14ac:dyDescent="0.2">
      <c r="B272" s="246" t="s">
        <v>72</v>
      </c>
      <c r="C272" s="246"/>
      <c r="D272" s="246"/>
      <c r="E272" s="215" t="s">
        <v>428</v>
      </c>
      <c r="F272" s="216"/>
      <c r="G272" s="246" t="s">
        <v>62</v>
      </c>
      <c r="H272" s="246"/>
      <c r="I272" s="246" t="s">
        <v>85</v>
      </c>
      <c r="J272" s="246"/>
      <c r="K272" s="246"/>
      <c r="L272" s="266"/>
      <c r="M272" s="267"/>
      <c r="N272" s="267"/>
      <c r="O272" s="267"/>
      <c r="P272" s="267"/>
      <c r="Q272" s="267"/>
      <c r="R272" s="267"/>
      <c r="S272" s="267"/>
      <c r="T272" s="268"/>
    </row>
    <row r="273" spans="2:20" s="3" customFormat="1" ht="22.5" customHeight="1" x14ac:dyDescent="0.2">
      <c r="B273" s="276" t="s">
        <v>74</v>
      </c>
      <c r="C273" s="276"/>
      <c r="D273" s="276"/>
      <c r="E273" s="296">
        <f>+G276/100</f>
        <v>0.71650000000000003</v>
      </c>
      <c r="F273" s="298"/>
      <c r="G273" s="253">
        <v>0.8095</v>
      </c>
      <c r="H273" s="253"/>
      <c r="I273" s="252">
        <f>+E273-G273</f>
        <v>-9.2999999999999972E-2</v>
      </c>
      <c r="J273" s="252"/>
      <c r="K273" s="252"/>
      <c r="L273" s="269"/>
      <c r="M273" s="270"/>
      <c r="N273" s="270"/>
      <c r="O273" s="270"/>
      <c r="P273" s="270"/>
      <c r="Q273" s="270"/>
      <c r="R273" s="270"/>
      <c r="S273" s="270"/>
      <c r="T273" s="271"/>
    </row>
    <row r="274" spans="2:20" s="3" customFormat="1" ht="22.5" customHeight="1" x14ac:dyDescent="0.2">
      <c r="B274" s="293"/>
      <c r="C274" s="294"/>
      <c r="D274" s="294"/>
      <c r="E274" s="294"/>
      <c r="F274" s="294"/>
      <c r="G274" s="294"/>
      <c r="H274" s="294"/>
      <c r="I274" s="294"/>
      <c r="J274" s="294"/>
      <c r="K274" s="295"/>
      <c r="L274" s="269"/>
      <c r="M274" s="270"/>
      <c r="N274" s="270"/>
      <c r="O274" s="270"/>
      <c r="P274" s="270"/>
      <c r="Q274" s="270"/>
      <c r="R274" s="270"/>
      <c r="S274" s="270"/>
      <c r="T274" s="271"/>
    </row>
    <row r="275" spans="2:20" s="3" customFormat="1" ht="34.9" customHeight="1" x14ac:dyDescent="0.2">
      <c r="B275" s="246" t="s">
        <v>75</v>
      </c>
      <c r="C275" s="246"/>
      <c r="D275" s="246" t="s">
        <v>64</v>
      </c>
      <c r="E275" s="246"/>
      <c r="F275" s="62" t="s">
        <v>76</v>
      </c>
      <c r="G275" s="526" t="s">
        <v>79</v>
      </c>
      <c r="H275" s="527"/>
      <c r="I275" s="527"/>
      <c r="J275" s="527"/>
      <c r="K275" s="528"/>
      <c r="L275" s="269"/>
      <c r="M275" s="270"/>
      <c r="N275" s="270"/>
      <c r="O275" s="270"/>
      <c r="P275" s="270"/>
      <c r="Q275" s="270"/>
      <c r="R275" s="270"/>
      <c r="S275" s="270"/>
      <c r="T275" s="271"/>
    </row>
    <row r="276" spans="2:20" s="3" customFormat="1" ht="30" customHeight="1" x14ac:dyDescent="0.2">
      <c r="B276" s="255">
        <f>I164</f>
        <v>42684</v>
      </c>
      <c r="C276" s="256"/>
      <c r="D276" s="255">
        <f>J164</f>
        <v>44923</v>
      </c>
      <c r="E276" s="256"/>
      <c r="F276" s="17">
        <f>K164</f>
        <v>2239</v>
      </c>
      <c r="G276" s="577">
        <v>71.650000000000006</v>
      </c>
      <c r="H276" s="590"/>
      <c r="I276" s="590"/>
      <c r="J276" s="590"/>
      <c r="K276" s="578"/>
      <c r="L276" s="269"/>
      <c r="M276" s="270"/>
      <c r="N276" s="270"/>
      <c r="O276" s="270"/>
      <c r="P276" s="270"/>
      <c r="Q276" s="270"/>
      <c r="R276" s="270"/>
      <c r="S276" s="270"/>
      <c r="T276" s="271"/>
    </row>
    <row r="277" spans="2:20" s="3" customFormat="1" ht="25.5" customHeight="1" x14ac:dyDescent="0.2">
      <c r="B277" s="293"/>
      <c r="C277" s="294"/>
      <c r="D277" s="294"/>
      <c r="E277" s="294"/>
      <c r="F277" s="294"/>
      <c r="G277" s="294"/>
      <c r="H277" s="294"/>
      <c r="I277" s="294"/>
      <c r="J277" s="294"/>
      <c r="K277" s="295"/>
      <c r="L277" s="269"/>
      <c r="M277" s="270"/>
      <c r="N277" s="270"/>
      <c r="O277" s="270"/>
      <c r="P277" s="270"/>
      <c r="Q277" s="270"/>
      <c r="R277" s="270"/>
      <c r="S277" s="270"/>
      <c r="T277" s="271"/>
    </row>
    <row r="278" spans="2:20" s="3" customFormat="1" ht="24" customHeight="1" x14ac:dyDescent="0.2">
      <c r="B278" s="260" t="s">
        <v>80</v>
      </c>
      <c r="C278" s="261"/>
      <c r="D278" s="261"/>
      <c r="E278" s="261"/>
      <c r="F278" s="261"/>
      <c r="G278" s="261"/>
      <c r="H278" s="261"/>
      <c r="I278" s="261"/>
      <c r="J278" s="261"/>
      <c r="K278" s="262"/>
      <c r="L278" s="272"/>
      <c r="M278" s="273"/>
      <c r="N278" s="273"/>
      <c r="O278" s="273"/>
      <c r="P278" s="273"/>
      <c r="Q278" s="273"/>
      <c r="R278" s="273"/>
      <c r="S278" s="273"/>
      <c r="T278" s="274"/>
    </row>
    <row r="279" spans="2:20" s="3" customFormat="1" ht="37.5" customHeight="1" x14ac:dyDescent="0.2">
      <c r="B279" s="486" t="s">
        <v>93</v>
      </c>
      <c r="C279" s="487"/>
      <c r="D279" s="487"/>
      <c r="E279" s="487"/>
      <c r="F279" s="488"/>
      <c r="G279" s="592" t="s">
        <v>94</v>
      </c>
      <c r="H279" s="592"/>
      <c r="I279" s="489" t="s">
        <v>95</v>
      </c>
      <c r="J279" s="489"/>
      <c r="K279" s="63" t="s">
        <v>361</v>
      </c>
      <c r="L279" s="486" t="s">
        <v>96</v>
      </c>
      <c r="M279" s="487"/>
      <c r="N279" s="487"/>
      <c r="O279" s="487"/>
      <c r="P279" s="487"/>
      <c r="Q279" s="487"/>
      <c r="R279" s="487"/>
      <c r="S279" s="487"/>
      <c r="T279" s="488"/>
    </row>
    <row r="280" spans="2:20" s="3" customFormat="1" ht="33" customHeight="1" x14ac:dyDescent="0.25">
      <c r="B280" s="571" t="s">
        <v>97</v>
      </c>
      <c r="C280" s="572"/>
      <c r="D280" s="572"/>
      <c r="E280" s="572"/>
      <c r="F280" s="573"/>
      <c r="G280" s="246" t="s">
        <v>98</v>
      </c>
      <c r="H280" s="246"/>
      <c r="I280" s="589" t="s">
        <v>98</v>
      </c>
      <c r="J280" s="589"/>
      <c r="K280" s="24"/>
      <c r="L280" s="574"/>
      <c r="M280" s="575"/>
      <c r="N280" s="575"/>
      <c r="O280" s="575"/>
      <c r="P280" s="575"/>
      <c r="Q280" s="575"/>
      <c r="R280" s="575"/>
      <c r="S280" s="575"/>
      <c r="T280" s="576"/>
    </row>
    <row r="281" spans="2:20" s="3" customFormat="1" ht="28.15" customHeight="1" x14ac:dyDescent="0.2">
      <c r="B281" s="254" t="s">
        <v>81</v>
      </c>
      <c r="C281" s="254"/>
      <c r="D281" s="254"/>
      <c r="E281" s="254"/>
      <c r="F281" s="254" t="s">
        <v>44</v>
      </c>
      <c r="G281" s="254"/>
      <c r="H281" s="254"/>
      <c r="I281" s="254"/>
      <c r="J281" s="536" t="s">
        <v>82</v>
      </c>
      <c r="K281" s="537"/>
      <c r="L281" s="537"/>
      <c r="M281" s="537"/>
      <c r="N281" s="537"/>
      <c r="O281" s="537"/>
      <c r="P281" s="537"/>
      <c r="Q281" s="537"/>
      <c r="R281" s="537"/>
      <c r="S281" s="537"/>
      <c r="T281" s="538"/>
    </row>
    <row r="282" spans="2:20" s="3" customFormat="1" ht="28.15" customHeight="1" x14ac:dyDescent="0.2">
      <c r="B282" s="254" t="s">
        <v>83</v>
      </c>
      <c r="C282" s="254"/>
      <c r="D282" s="254" t="s">
        <v>429</v>
      </c>
      <c r="E282" s="254"/>
      <c r="F282" s="254"/>
      <c r="G282" s="254"/>
      <c r="H282" s="254"/>
      <c r="I282" s="254"/>
      <c r="J282" s="539"/>
      <c r="K282" s="540"/>
      <c r="L282" s="540"/>
      <c r="M282" s="540"/>
      <c r="N282" s="540"/>
      <c r="O282" s="540"/>
      <c r="P282" s="540"/>
      <c r="Q282" s="540"/>
      <c r="R282" s="540"/>
      <c r="S282" s="540"/>
      <c r="T282" s="541"/>
    </row>
    <row r="283" spans="2:20" s="3" customFormat="1" ht="132" customHeight="1" x14ac:dyDescent="0.2">
      <c r="B283" s="234" t="s">
        <v>614</v>
      </c>
      <c r="C283" s="235"/>
      <c r="D283" s="234" t="s">
        <v>615</v>
      </c>
      <c r="E283" s="235"/>
      <c r="F283" s="236" t="s">
        <v>1015</v>
      </c>
      <c r="G283" s="237"/>
      <c r="H283" s="237"/>
      <c r="I283" s="238"/>
      <c r="J283" s="242" t="s">
        <v>1083</v>
      </c>
      <c r="K283" s="243"/>
      <c r="L283" s="243"/>
      <c r="M283" s="243"/>
      <c r="N283" s="243"/>
      <c r="O283" s="243"/>
      <c r="P283" s="243"/>
      <c r="Q283" s="243"/>
      <c r="R283" s="243"/>
      <c r="S283" s="243"/>
      <c r="T283" s="244"/>
    </row>
    <row r="284" spans="2:20" s="3" customFormat="1" ht="72" customHeight="1" x14ac:dyDescent="0.2">
      <c r="B284" s="234" t="s">
        <v>649</v>
      </c>
      <c r="C284" s="235"/>
      <c r="D284" s="234" t="s">
        <v>680</v>
      </c>
      <c r="E284" s="235"/>
      <c r="F284" s="236" t="s">
        <v>1016</v>
      </c>
      <c r="G284" s="237"/>
      <c r="H284" s="237"/>
      <c r="I284" s="238"/>
      <c r="J284" s="242" t="s">
        <v>1084</v>
      </c>
      <c r="K284" s="243"/>
      <c r="L284" s="243"/>
      <c r="M284" s="243"/>
      <c r="N284" s="243"/>
      <c r="O284" s="243"/>
      <c r="P284" s="243"/>
      <c r="Q284" s="243"/>
      <c r="R284" s="243"/>
      <c r="S284" s="243"/>
      <c r="T284" s="244"/>
    </row>
    <row r="285" spans="2:20" s="3" customFormat="1" ht="39" customHeight="1" x14ac:dyDescent="0.2">
      <c r="B285" s="234" t="s">
        <v>583</v>
      </c>
      <c r="C285" s="235"/>
      <c r="D285" s="234" t="s">
        <v>584</v>
      </c>
      <c r="E285" s="235"/>
      <c r="F285" s="234" t="s">
        <v>650</v>
      </c>
      <c r="G285" s="245"/>
      <c r="H285" s="245"/>
      <c r="I285" s="235"/>
      <c r="J285" s="242" t="s">
        <v>612</v>
      </c>
      <c r="K285" s="243"/>
      <c r="L285" s="243"/>
      <c r="M285" s="243"/>
      <c r="N285" s="243"/>
      <c r="O285" s="243"/>
      <c r="P285" s="243"/>
      <c r="Q285" s="243"/>
      <c r="R285" s="243"/>
      <c r="S285" s="243"/>
      <c r="T285" s="244"/>
    </row>
    <row r="286" spans="2:20" s="3" customFormat="1" ht="85.15" customHeight="1" x14ac:dyDescent="0.2">
      <c r="B286" s="234" t="s">
        <v>659</v>
      </c>
      <c r="C286" s="235"/>
      <c r="D286" s="234"/>
      <c r="E286" s="235"/>
      <c r="F286" s="234" t="s">
        <v>585</v>
      </c>
      <c r="G286" s="245"/>
      <c r="H286" s="245"/>
      <c r="I286" s="235"/>
      <c r="J286" s="242" t="s">
        <v>954</v>
      </c>
      <c r="K286" s="243"/>
      <c r="L286" s="243"/>
      <c r="M286" s="243"/>
      <c r="N286" s="243"/>
      <c r="O286" s="243"/>
      <c r="P286" s="243"/>
      <c r="Q286" s="243"/>
      <c r="R286" s="243"/>
      <c r="S286" s="243"/>
      <c r="T286" s="244"/>
    </row>
    <row r="287" spans="2:20" s="3" customFormat="1" ht="15" customHeight="1" x14ac:dyDescent="0.2">
      <c r="B287" s="215"/>
      <c r="C287" s="341"/>
      <c r="D287" s="341"/>
      <c r="E287" s="341"/>
      <c r="F287" s="341"/>
      <c r="G287" s="341"/>
      <c r="H287" s="341"/>
      <c r="I287" s="341"/>
      <c r="J287" s="341"/>
      <c r="K287" s="341"/>
      <c r="L287" s="341"/>
      <c r="M287" s="341"/>
      <c r="N287" s="341"/>
      <c r="O287" s="341"/>
      <c r="P287" s="341"/>
      <c r="Q287" s="341"/>
      <c r="R287" s="341"/>
      <c r="S287" s="341"/>
      <c r="T287" s="216"/>
    </row>
    <row r="288" spans="2:20" s="3" customFormat="1" ht="22.5" customHeight="1" x14ac:dyDescent="0.2">
      <c r="B288" s="565" t="s">
        <v>99</v>
      </c>
      <c r="C288" s="566"/>
      <c r="D288" s="566"/>
      <c r="E288" s="566"/>
      <c r="F288" s="566"/>
      <c r="G288" s="566"/>
      <c r="H288" s="566"/>
      <c r="I288" s="566"/>
      <c r="J288" s="566"/>
      <c r="K288" s="566"/>
      <c r="L288" s="566"/>
      <c r="M288" s="566"/>
      <c r="N288" s="566"/>
      <c r="O288" s="566"/>
      <c r="P288" s="566"/>
      <c r="Q288" s="566"/>
      <c r="R288" s="566"/>
      <c r="S288" s="566"/>
      <c r="T288" s="567"/>
    </row>
    <row r="289" spans="2:39" s="3" customFormat="1" ht="30.4" customHeight="1" x14ac:dyDescent="0.2">
      <c r="B289" s="545" t="s">
        <v>84</v>
      </c>
      <c r="C289" s="491" t="s">
        <v>582</v>
      </c>
      <c r="D289" s="569"/>
      <c r="E289" s="569"/>
      <c r="F289" s="569"/>
      <c r="G289" s="569"/>
      <c r="H289" s="569"/>
      <c r="I289" s="569"/>
      <c r="J289" s="569"/>
      <c r="K289" s="569"/>
      <c r="L289" s="569"/>
      <c r="M289" s="569"/>
      <c r="N289" s="569"/>
      <c r="O289" s="569"/>
      <c r="P289" s="569"/>
      <c r="Q289" s="569"/>
      <c r="R289" s="569"/>
      <c r="S289" s="569"/>
      <c r="T289" s="570"/>
    </row>
    <row r="290" spans="2:39" s="3" customFormat="1" ht="22.5" customHeight="1" x14ac:dyDescent="0.2">
      <c r="B290" s="546"/>
      <c r="C290" s="260" t="s">
        <v>114</v>
      </c>
      <c r="D290" s="261"/>
      <c r="E290" s="261"/>
      <c r="F290" s="261"/>
      <c r="G290" s="261"/>
      <c r="H290" s="261"/>
      <c r="I290" s="261"/>
      <c r="J290" s="261"/>
      <c r="K290" s="261"/>
      <c r="L290" s="262"/>
      <c r="M290" s="260"/>
      <c r="N290" s="261"/>
      <c r="O290" s="261"/>
      <c r="P290" s="261"/>
      <c r="Q290" s="261"/>
      <c r="R290" s="261"/>
      <c r="S290" s="261"/>
      <c r="T290" s="262"/>
    </row>
    <row r="291" spans="2:39" s="3" customFormat="1" ht="22.5" customHeight="1" x14ac:dyDescent="0.2">
      <c r="B291" s="546"/>
      <c r="C291" s="246" t="s">
        <v>72</v>
      </c>
      <c r="D291" s="246"/>
      <c r="E291" s="246"/>
      <c r="F291" s="246" t="s">
        <v>428</v>
      </c>
      <c r="G291" s="246"/>
      <c r="H291" s="246" t="s">
        <v>62</v>
      </c>
      <c r="I291" s="246"/>
      <c r="J291" s="246" t="s">
        <v>85</v>
      </c>
      <c r="K291" s="246"/>
      <c r="L291" s="246"/>
      <c r="M291" s="266"/>
      <c r="N291" s="267"/>
      <c r="O291" s="267"/>
      <c r="P291" s="267"/>
      <c r="Q291" s="267"/>
      <c r="R291" s="267"/>
      <c r="S291" s="267"/>
      <c r="T291" s="268"/>
    </row>
    <row r="292" spans="2:39" s="3" customFormat="1" ht="22.15" customHeight="1" x14ac:dyDescent="0.2">
      <c r="B292" s="546"/>
      <c r="C292" s="215" t="s">
        <v>72</v>
      </c>
      <c r="D292" s="341"/>
      <c r="E292" s="216"/>
      <c r="F292" s="215" t="s">
        <v>428</v>
      </c>
      <c r="G292" s="216"/>
      <c r="H292" s="215" t="s">
        <v>62</v>
      </c>
      <c r="I292" s="216"/>
      <c r="J292" s="215" t="s">
        <v>85</v>
      </c>
      <c r="K292" s="341"/>
      <c r="L292" s="216"/>
      <c r="M292" s="269"/>
      <c r="N292" s="270"/>
      <c r="O292" s="270"/>
      <c r="P292" s="270"/>
      <c r="Q292" s="270"/>
      <c r="R292" s="270"/>
      <c r="S292" s="270"/>
      <c r="T292" s="271"/>
      <c r="V292" s="45"/>
      <c r="W292" s="45"/>
      <c r="X292" s="45"/>
      <c r="Y292" s="45"/>
      <c r="Z292" s="45"/>
      <c r="AA292" s="45"/>
      <c r="AB292" s="45"/>
      <c r="AC292" s="45"/>
      <c r="AD292" s="45"/>
      <c r="AE292" s="45"/>
      <c r="AF292" s="45"/>
      <c r="AG292" s="45"/>
      <c r="AH292" s="45"/>
      <c r="AI292" s="45"/>
      <c r="AJ292" s="45"/>
      <c r="AK292" s="45"/>
      <c r="AL292" s="45"/>
      <c r="AM292" s="45"/>
    </row>
    <row r="293" spans="2:39" s="3" customFormat="1" ht="14.25" x14ac:dyDescent="0.2">
      <c r="B293" s="546"/>
      <c r="C293" s="276" t="s">
        <v>74</v>
      </c>
      <c r="D293" s="276"/>
      <c r="E293" s="276"/>
      <c r="F293" s="534">
        <f>+H296</f>
        <v>1</v>
      </c>
      <c r="G293" s="534"/>
      <c r="H293" s="534">
        <v>1</v>
      </c>
      <c r="I293" s="534"/>
      <c r="J293" s="534">
        <f>+F293</f>
        <v>1</v>
      </c>
      <c r="K293" s="534"/>
      <c r="L293" s="534"/>
      <c r="M293" s="269"/>
      <c r="N293" s="270"/>
      <c r="O293" s="270"/>
      <c r="P293" s="270"/>
      <c r="Q293" s="270"/>
      <c r="R293" s="270"/>
      <c r="S293" s="270"/>
      <c r="T293" s="271"/>
      <c r="V293" s="45"/>
      <c r="W293" s="45"/>
      <c r="X293" s="45"/>
      <c r="Y293" s="45"/>
      <c r="Z293" s="45"/>
      <c r="AA293" s="45"/>
      <c r="AB293" s="45"/>
      <c r="AC293" s="45"/>
      <c r="AD293" s="45"/>
      <c r="AE293" s="45"/>
      <c r="AF293" s="45"/>
      <c r="AG293" s="45"/>
      <c r="AH293" s="45"/>
      <c r="AI293" s="45"/>
      <c r="AJ293" s="45"/>
      <c r="AK293" s="45"/>
      <c r="AL293" s="45"/>
      <c r="AM293" s="45"/>
    </row>
    <row r="294" spans="2:39" s="3" customFormat="1" ht="14.25" customHeight="1" x14ac:dyDescent="0.2">
      <c r="B294" s="546"/>
      <c r="C294" s="99"/>
      <c r="D294" s="99"/>
      <c r="E294" s="99"/>
      <c r="F294" s="98"/>
      <c r="G294" s="98"/>
      <c r="H294" s="98"/>
      <c r="I294" s="98"/>
      <c r="J294" s="98"/>
      <c r="K294" s="98"/>
      <c r="L294" s="98"/>
      <c r="M294" s="269"/>
      <c r="N294" s="270"/>
      <c r="O294" s="270"/>
      <c r="P294" s="270"/>
      <c r="Q294" s="270"/>
      <c r="R294" s="270"/>
      <c r="S294" s="270"/>
      <c r="T294" s="271"/>
    </row>
    <row r="295" spans="2:39" ht="30" x14ac:dyDescent="0.2">
      <c r="B295" s="546"/>
      <c r="C295" s="246" t="s">
        <v>75</v>
      </c>
      <c r="D295" s="246"/>
      <c r="E295" s="215" t="s">
        <v>64</v>
      </c>
      <c r="F295" s="216"/>
      <c r="G295" s="97" t="s">
        <v>76</v>
      </c>
      <c r="H295" s="526" t="s">
        <v>79</v>
      </c>
      <c r="I295" s="527"/>
      <c r="J295" s="527"/>
      <c r="K295" s="527"/>
      <c r="L295" s="528"/>
      <c r="M295" s="269"/>
      <c r="N295" s="270"/>
      <c r="O295" s="270"/>
      <c r="P295" s="270"/>
      <c r="Q295" s="270"/>
      <c r="R295" s="270"/>
      <c r="S295" s="270"/>
      <c r="T295" s="271"/>
    </row>
    <row r="296" spans="2:39" ht="27.75" customHeight="1" x14ac:dyDescent="0.2">
      <c r="B296" s="546"/>
      <c r="C296" s="255">
        <f>I166</f>
        <v>42684</v>
      </c>
      <c r="D296" s="255"/>
      <c r="E296" s="278">
        <f>J166</f>
        <v>43895</v>
      </c>
      <c r="F296" s="279"/>
      <c r="G296" s="17">
        <f>+K166</f>
        <v>0</v>
      </c>
      <c r="H296" s="473">
        <v>1</v>
      </c>
      <c r="I296" s="474"/>
      <c r="J296" s="474"/>
      <c r="K296" s="474"/>
      <c r="L296" s="475"/>
      <c r="M296" s="269"/>
      <c r="N296" s="270"/>
      <c r="O296" s="270"/>
      <c r="P296" s="270"/>
      <c r="Q296" s="270"/>
      <c r="R296" s="270"/>
      <c r="S296" s="270"/>
      <c r="T296" s="271"/>
    </row>
    <row r="297" spans="2:39" ht="14.1" customHeight="1" x14ac:dyDescent="0.2">
      <c r="B297" s="546"/>
      <c r="C297" s="215" t="s">
        <v>80</v>
      </c>
      <c r="D297" s="341"/>
      <c r="E297" s="341"/>
      <c r="F297" s="341"/>
      <c r="G297" s="341"/>
      <c r="H297" s="341"/>
      <c r="I297" s="341"/>
      <c r="J297" s="341"/>
      <c r="K297" s="341"/>
      <c r="L297" s="216"/>
      <c r="M297" s="272"/>
      <c r="N297" s="273"/>
      <c r="O297" s="273"/>
      <c r="P297" s="273"/>
      <c r="Q297" s="273"/>
      <c r="R297" s="273"/>
      <c r="S297" s="273"/>
      <c r="T297" s="274"/>
    </row>
    <row r="298" spans="2:39" s="3" customFormat="1" ht="15" customHeight="1" x14ac:dyDescent="0.2">
      <c r="B298" s="546"/>
      <c r="C298" s="215" t="s">
        <v>93</v>
      </c>
      <c r="D298" s="341"/>
      <c r="E298" s="341"/>
      <c r="F298" s="341"/>
      <c r="G298" s="216"/>
      <c r="H298" s="246" t="s">
        <v>100</v>
      </c>
      <c r="I298" s="246"/>
      <c r="J298" s="246" t="s">
        <v>95</v>
      </c>
      <c r="K298" s="246"/>
      <c r="L298" s="96" t="s">
        <v>361</v>
      </c>
      <c r="M298" s="486" t="s">
        <v>96</v>
      </c>
      <c r="N298" s="487"/>
      <c r="O298" s="487"/>
      <c r="P298" s="487"/>
      <c r="Q298" s="487"/>
      <c r="R298" s="487"/>
      <c r="S298" s="487"/>
      <c r="T298" s="488"/>
    </row>
    <row r="299" spans="2:39" ht="15" x14ac:dyDescent="0.2">
      <c r="B299" s="546"/>
      <c r="C299" s="215" t="s">
        <v>98</v>
      </c>
      <c r="D299" s="341"/>
      <c r="E299" s="341"/>
      <c r="F299" s="341"/>
      <c r="G299" s="216"/>
      <c r="H299" s="246" t="s">
        <v>98</v>
      </c>
      <c r="I299" s="246"/>
      <c r="J299" s="485" t="s">
        <v>98</v>
      </c>
      <c r="K299" s="485"/>
      <c r="L299" s="97" t="s">
        <v>98</v>
      </c>
      <c r="M299" s="293"/>
      <c r="N299" s="294"/>
      <c r="O299" s="294"/>
      <c r="P299" s="294"/>
      <c r="Q299" s="294"/>
      <c r="R299" s="294"/>
      <c r="S299" s="294"/>
      <c r="T299" s="295"/>
    </row>
    <row r="300" spans="2:39" ht="24" customHeight="1" x14ac:dyDescent="0.2">
      <c r="B300" s="546"/>
      <c r="C300" s="246" t="s">
        <v>81</v>
      </c>
      <c r="D300" s="246"/>
      <c r="E300" s="246"/>
      <c r="F300" s="246"/>
      <c r="G300" s="246" t="s">
        <v>44</v>
      </c>
      <c r="H300" s="246"/>
      <c r="I300" s="246"/>
      <c r="J300" s="246"/>
      <c r="K300" s="529" t="s">
        <v>655</v>
      </c>
      <c r="L300" s="529"/>
      <c r="M300" s="529"/>
      <c r="N300" s="529"/>
      <c r="O300" s="529"/>
      <c r="P300" s="529"/>
      <c r="Q300" s="529"/>
      <c r="R300" s="529"/>
      <c r="S300" s="529"/>
      <c r="T300" s="530"/>
    </row>
    <row r="301" spans="2:39" ht="23.45" customHeight="1" x14ac:dyDescent="0.2">
      <c r="B301" s="546"/>
      <c r="C301" s="246" t="s">
        <v>83</v>
      </c>
      <c r="D301" s="246"/>
      <c r="E301" s="246" t="s">
        <v>429</v>
      </c>
      <c r="F301" s="246"/>
      <c r="G301" s="246"/>
      <c r="H301" s="246"/>
      <c r="I301" s="246"/>
      <c r="J301" s="246"/>
      <c r="K301" s="531"/>
      <c r="L301" s="531"/>
      <c r="M301" s="531"/>
      <c r="N301" s="531"/>
      <c r="O301" s="531"/>
      <c r="P301" s="531"/>
      <c r="Q301" s="531"/>
      <c r="R301" s="531"/>
      <c r="S301" s="531"/>
      <c r="T301" s="532"/>
    </row>
    <row r="302" spans="2:39" ht="27.75" customHeight="1" x14ac:dyDescent="0.2">
      <c r="B302" s="215"/>
      <c r="C302" s="341"/>
      <c r="D302" s="341"/>
      <c r="E302" s="341"/>
      <c r="F302" s="341"/>
      <c r="G302" s="341"/>
      <c r="H302" s="341"/>
      <c r="I302" s="341"/>
      <c r="J302" s="341"/>
      <c r="K302" s="341"/>
      <c r="L302" s="341"/>
      <c r="M302" s="341"/>
      <c r="N302" s="341"/>
      <c r="O302" s="341"/>
      <c r="P302" s="341"/>
      <c r="Q302" s="341"/>
      <c r="R302" s="341"/>
      <c r="S302" s="341"/>
      <c r="T302" s="216"/>
    </row>
    <row r="303" spans="2:39" ht="27" customHeight="1" x14ac:dyDescent="0.2">
      <c r="B303" s="545" t="s">
        <v>86</v>
      </c>
      <c r="C303" s="490" t="s">
        <v>491</v>
      </c>
      <c r="D303" s="491"/>
      <c r="E303" s="491"/>
      <c r="F303" s="491"/>
      <c r="G303" s="491"/>
      <c r="H303" s="491"/>
      <c r="I303" s="491"/>
      <c r="J303" s="491"/>
      <c r="K303" s="491"/>
      <c r="L303" s="491"/>
      <c r="M303" s="491"/>
      <c r="N303" s="491"/>
      <c r="O303" s="491"/>
      <c r="P303" s="491"/>
      <c r="Q303" s="491"/>
      <c r="R303" s="491"/>
      <c r="S303" s="491"/>
      <c r="T303" s="492"/>
    </row>
    <row r="304" spans="2:39" ht="22.15" customHeight="1" x14ac:dyDescent="0.2">
      <c r="B304" s="546"/>
      <c r="C304" s="260" t="s">
        <v>114</v>
      </c>
      <c r="D304" s="261"/>
      <c r="E304" s="261"/>
      <c r="F304" s="261"/>
      <c r="G304" s="261"/>
      <c r="H304" s="261"/>
      <c r="I304" s="261"/>
      <c r="J304" s="261"/>
      <c r="K304" s="261"/>
      <c r="L304" s="262"/>
      <c r="M304" s="260"/>
      <c r="N304" s="261"/>
      <c r="O304" s="261"/>
      <c r="P304" s="261"/>
      <c r="Q304" s="261"/>
      <c r="R304" s="261"/>
      <c r="S304" s="261"/>
      <c r="T304" s="262"/>
    </row>
    <row r="305" spans="2:23" ht="27.75" customHeight="1" x14ac:dyDescent="0.2">
      <c r="B305" s="546"/>
      <c r="C305" s="246" t="s">
        <v>72</v>
      </c>
      <c r="D305" s="246"/>
      <c r="E305" s="246"/>
      <c r="F305" s="246" t="s">
        <v>428</v>
      </c>
      <c r="G305" s="246"/>
      <c r="H305" s="246" t="s">
        <v>62</v>
      </c>
      <c r="I305" s="246"/>
      <c r="J305" s="246" t="s">
        <v>73</v>
      </c>
      <c r="K305" s="246"/>
      <c r="L305" s="246"/>
      <c r="M305" s="266"/>
      <c r="N305" s="267"/>
      <c r="O305" s="267"/>
      <c r="P305" s="267"/>
      <c r="Q305" s="267"/>
      <c r="R305" s="267"/>
      <c r="S305" s="267"/>
      <c r="T305" s="268"/>
    </row>
    <row r="306" spans="2:23" ht="21.6" customHeight="1" x14ac:dyDescent="0.2">
      <c r="B306" s="546"/>
      <c r="C306" s="276" t="s">
        <v>74</v>
      </c>
      <c r="D306" s="276"/>
      <c r="E306" s="276"/>
      <c r="F306" s="534">
        <v>1</v>
      </c>
      <c r="G306" s="534"/>
      <c r="H306" s="534">
        <v>1</v>
      </c>
      <c r="I306" s="534"/>
      <c r="J306" s="253">
        <f>F306-H306</f>
        <v>0</v>
      </c>
      <c r="K306" s="253"/>
      <c r="L306" s="253"/>
      <c r="M306" s="272"/>
      <c r="N306" s="273"/>
      <c r="O306" s="273"/>
      <c r="P306" s="273"/>
      <c r="Q306" s="273"/>
      <c r="R306" s="273"/>
      <c r="S306" s="273"/>
      <c r="T306" s="274"/>
    </row>
    <row r="307" spans="2:23" ht="24" customHeight="1" x14ac:dyDescent="0.2">
      <c r="B307" s="546"/>
      <c r="C307" s="254" t="s">
        <v>81</v>
      </c>
      <c r="D307" s="254"/>
      <c r="E307" s="254"/>
      <c r="F307" s="254"/>
      <c r="G307" s="254" t="s">
        <v>44</v>
      </c>
      <c r="H307" s="254"/>
      <c r="I307" s="254"/>
      <c r="J307" s="254"/>
      <c r="K307" s="536" t="s">
        <v>655</v>
      </c>
      <c r="L307" s="537"/>
      <c r="M307" s="537"/>
      <c r="N307" s="537"/>
      <c r="O307" s="537"/>
      <c r="P307" s="537"/>
      <c r="Q307" s="537"/>
      <c r="R307" s="537"/>
      <c r="S307" s="537"/>
      <c r="T307" s="538"/>
    </row>
    <row r="308" spans="2:23" ht="24.4" customHeight="1" x14ac:dyDescent="0.2">
      <c r="B308" s="546"/>
      <c r="C308" s="254" t="s">
        <v>83</v>
      </c>
      <c r="D308" s="254"/>
      <c r="E308" s="254" t="s">
        <v>429</v>
      </c>
      <c r="F308" s="254"/>
      <c r="G308" s="254"/>
      <c r="H308" s="254"/>
      <c r="I308" s="254"/>
      <c r="J308" s="254"/>
      <c r="K308" s="539"/>
      <c r="L308" s="540"/>
      <c r="M308" s="540"/>
      <c r="N308" s="540"/>
      <c r="O308" s="540"/>
      <c r="P308" s="540"/>
      <c r="Q308" s="540"/>
      <c r="R308" s="540"/>
      <c r="S308" s="540"/>
      <c r="T308" s="541"/>
    </row>
    <row r="309" spans="2:23" ht="27.75" customHeight="1" x14ac:dyDescent="0.2">
      <c r="B309" s="215"/>
      <c r="C309" s="341"/>
      <c r="D309" s="341"/>
      <c r="E309" s="341"/>
      <c r="F309" s="341"/>
      <c r="G309" s="341"/>
      <c r="H309" s="341"/>
      <c r="I309" s="341"/>
      <c r="J309" s="341"/>
      <c r="K309" s="341"/>
      <c r="L309" s="341"/>
      <c r="M309" s="341"/>
      <c r="N309" s="341"/>
      <c r="O309" s="341"/>
      <c r="P309" s="341"/>
      <c r="Q309" s="341"/>
      <c r="R309" s="341"/>
      <c r="S309" s="341"/>
      <c r="T309" s="216"/>
    </row>
    <row r="310" spans="2:23" ht="25.9" customHeight="1" x14ac:dyDescent="0.2">
      <c r="B310" s="239" t="s">
        <v>101</v>
      </c>
      <c r="C310" s="240"/>
      <c r="D310" s="240"/>
      <c r="E310" s="240"/>
      <c r="F310" s="240"/>
      <c r="G310" s="240"/>
      <c r="H310" s="240"/>
      <c r="I310" s="240"/>
      <c r="J310" s="240"/>
      <c r="K310" s="240"/>
      <c r="L310" s="240"/>
      <c r="M310" s="240"/>
      <c r="N310" s="240"/>
      <c r="O310" s="240"/>
      <c r="P310" s="240"/>
      <c r="Q310" s="240"/>
      <c r="R310" s="240"/>
      <c r="S310" s="240"/>
      <c r="T310" s="241"/>
    </row>
    <row r="311" spans="2:23" ht="23.45" customHeight="1" x14ac:dyDescent="0.2">
      <c r="B311" s="447" t="s">
        <v>46</v>
      </c>
      <c r="C311" s="448"/>
      <c r="D311" s="448"/>
      <c r="E311" s="448"/>
      <c r="F311" s="449"/>
      <c r="G311" s="401" t="s">
        <v>102</v>
      </c>
      <c r="H311" s="401"/>
      <c r="I311" s="401"/>
      <c r="J311" s="401"/>
      <c r="K311" s="401"/>
      <c r="L311" s="401"/>
      <c r="M311" s="401"/>
      <c r="N311" s="401"/>
      <c r="O311" s="401"/>
      <c r="P311" s="401"/>
      <c r="Q311" s="401"/>
      <c r="R311" s="401"/>
      <c r="S311" s="447" t="s">
        <v>103</v>
      </c>
      <c r="T311" s="449"/>
    </row>
    <row r="312" spans="2:23" ht="206.45" hidden="1" customHeight="1" x14ac:dyDescent="0.2">
      <c r="B312" s="246" t="s">
        <v>420</v>
      </c>
      <c r="C312" s="246"/>
      <c r="D312" s="246"/>
      <c r="E312" s="246"/>
      <c r="F312" s="246"/>
      <c r="G312" s="535"/>
      <c r="H312" s="535"/>
      <c r="I312" s="535"/>
      <c r="J312" s="535"/>
      <c r="K312" s="535"/>
      <c r="L312" s="535"/>
      <c r="M312" s="535"/>
      <c r="N312" s="535"/>
      <c r="O312" s="535"/>
      <c r="P312" s="535"/>
      <c r="Q312" s="535"/>
      <c r="R312" s="535"/>
      <c r="S312" s="293" t="s">
        <v>605</v>
      </c>
      <c r="T312" s="295"/>
      <c r="V312" s="446"/>
      <c r="W312" s="446"/>
    </row>
    <row r="313" spans="2:23" ht="211.9" customHeight="1" x14ac:dyDescent="0.2">
      <c r="B313" s="246" t="s">
        <v>420</v>
      </c>
      <c r="C313" s="246"/>
      <c r="D313" s="246"/>
      <c r="E313" s="246"/>
      <c r="F313" s="246"/>
      <c r="G313" s="276" t="s">
        <v>1170</v>
      </c>
      <c r="H313" s="276"/>
      <c r="I313" s="276"/>
      <c r="J313" s="276"/>
      <c r="K313" s="276"/>
      <c r="L313" s="276"/>
      <c r="M313" s="276"/>
      <c r="N313" s="276"/>
      <c r="O313" s="276"/>
      <c r="P313" s="276"/>
      <c r="Q313" s="276"/>
      <c r="R313" s="276"/>
      <c r="S313" s="293" t="s">
        <v>605</v>
      </c>
      <c r="T313" s="295"/>
    </row>
    <row r="314" spans="2:23" ht="124.15" customHeight="1" x14ac:dyDescent="0.2">
      <c r="B314" s="246" t="s">
        <v>574</v>
      </c>
      <c r="C314" s="246"/>
      <c r="D314" s="246"/>
      <c r="E314" s="246"/>
      <c r="F314" s="246"/>
      <c r="G314" s="385" t="s">
        <v>1171</v>
      </c>
      <c r="H314" s="386"/>
      <c r="I314" s="386"/>
      <c r="J314" s="386"/>
      <c r="K314" s="386"/>
      <c r="L314" s="386"/>
      <c r="M314" s="386"/>
      <c r="N314" s="386"/>
      <c r="O314" s="386"/>
      <c r="P314" s="386"/>
      <c r="Q314" s="386"/>
      <c r="R314" s="387"/>
      <c r="S314" s="293" t="s">
        <v>552</v>
      </c>
      <c r="T314" s="295"/>
    </row>
    <row r="315" spans="2:23" ht="42" customHeight="1" x14ac:dyDescent="0.2">
      <c r="B315" s="246" t="s">
        <v>606</v>
      </c>
      <c r="C315" s="246"/>
      <c r="D315" s="246"/>
      <c r="E315" s="246"/>
      <c r="F315" s="246"/>
      <c r="G315" s="385" t="s">
        <v>1177</v>
      </c>
      <c r="H315" s="386"/>
      <c r="I315" s="386"/>
      <c r="J315" s="386"/>
      <c r="K315" s="386"/>
      <c r="L315" s="386"/>
      <c r="M315" s="386"/>
      <c r="N315" s="386"/>
      <c r="O315" s="386"/>
      <c r="P315" s="386"/>
      <c r="Q315" s="386"/>
      <c r="R315" s="387"/>
      <c r="S315" s="293"/>
      <c r="T315" s="295"/>
    </row>
    <row r="316" spans="2:23" ht="42.6" customHeight="1" x14ac:dyDescent="0.2">
      <c r="B316" s="456" t="s">
        <v>554</v>
      </c>
      <c r="C316" s="456"/>
      <c r="D316" s="456"/>
      <c r="E316" s="456"/>
      <c r="F316" s="456"/>
      <c r="G316" s="457" t="s">
        <v>1178</v>
      </c>
      <c r="H316" s="458"/>
      <c r="I316" s="458"/>
      <c r="J316" s="458"/>
      <c r="K316" s="458"/>
      <c r="L316" s="458"/>
      <c r="M316" s="458"/>
      <c r="N316" s="458"/>
      <c r="O316" s="458"/>
      <c r="P316" s="458"/>
      <c r="Q316" s="458"/>
      <c r="R316" s="459"/>
      <c r="S316" s="293"/>
      <c r="T316" s="295"/>
    </row>
    <row r="317" spans="2:23" ht="26.25" customHeight="1" x14ac:dyDescent="0.2">
      <c r="B317" s="239" t="s">
        <v>566</v>
      </c>
      <c r="C317" s="240"/>
      <c r="D317" s="240"/>
      <c r="E317" s="240"/>
      <c r="F317" s="240"/>
      <c r="G317" s="240"/>
      <c r="H317" s="240"/>
      <c r="I317" s="240"/>
      <c r="J317" s="240"/>
      <c r="K317" s="240"/>
      <c r="L317" s="240"/>
      <c r="M317" s="240"/>
      <c r="N317" s="240"/>
      <c r="O317" s="240"/>
      <c r="P317" s="240"/>
      <c r="Q317" s="240"/>
      <c r="R317" s="240"/>
      <c r="S317" s="240"/>
      <c r="T317" s="241"/>
    </row>
    <row r="318" spans="2:23" ht="23.25" customHeight="1" x14ac:dyDescent="0.2">
      <c r="B318" s="496" t="s">
        <v>46</v>
      </c>
      <c r="C318" s="497"/>
      <c r="D318" s="497"/>
      <c r="E318" s="497"/>
      <c r="F318" s="498"/>
      <c r="G318" s="447" t="s">
        <v>102</v>
      </c>
      <c r="H318" s="448"/>
      <c r="I318" s="448"/>
      <c r="J318" s="448"/>
      <c r="K318" s="448"/>
      <c r="L318" s="448"/>
      <c r="M318" s="448"/>
      <c r="N318" s="448"/>
      <c r="O318" s="448"/>
      <c r="P318" s="448"/>
      <c r="Q318" s="448"/>
      <c r="R318" s="449"/>
      <c r="S318" s="447" t="s">
        <v>103</v>
      </c>
      <c r="T318" s="449"/>
    </row>
    <row r="319" spans="2:23" ht="259.89999999999998" customHeight="1" x14ac:dyDescent="0.2">
      <c r="B319" s="453" t="s">
        <v>1146</v>
      </c>
      <c r="C319" s="454"/>
      <c r="D319" s="454"/>
      <c r="E319" s="454"/>
      <c r="F319" s="455"/>
      <c r="G319" s="450" t="s">
        <v>1147</v>
      </c>
      <c r="H319" s="451"/>
      <c r="I319" s="451"/>
      <c r="J319" s="451"/>
      <c r="K319" s="451"/>
      <c r="L319" s="451"/>
      <c r="M319" s="451"/>
      <c r="N319" s="451"/>
      <c r="O319" s="451"/>
      <c r="P319" s="451"/>
      <c r="Q319" s="451"/>
      <c r="R319" s="452"/>
      <c r="S319" s="266" t="s">
        <v>949</v>
      </c>
      <c r="T319" s="268"/>
    </row>
    <row r="320" spans="2:23" ht="256.89999999999998" customHeight="1" x14ac:dyDescent="0.2">
      <c r="B320" s="559" t="s">
        <v>950</v>
      </c>
      <c r="C320" s="560"/>
      <c r="D320" s="560"/>
      <c r="E320" s="560"/>
      <c r="F320" s="561"/>
      <c r="G320" s="266" t="s">
        <v>1151</v>
      </c>
      <c r="H320" s="267"/>
      <c r="I320" s="267"/>
      <c r="J320" s="267"/>
      <c r="K320" s="267"/>
      <c r="L320" s="267"/>
      <c r="M320" s="267"/>
      <c r="N320" s="267"/>
      <c r="O320" s="267"/>
      <c r="P320" s="267"/>
      <c r="Q320" s="267"/>
      <c r="R320" s="268"/>
      <c r="S320" s="266" t="s">
        <v>915</v>
      </c>
      <c r="T320" s="268"/>
    </row>
    <row r="321" spans="1:24" ht="208.9" customHeight="1" x14ac:dyDescent="0.2">
      <c r="B321" s="562"/>
      <c r="C321" s="563"/>
      <c r="D321" s="563"/>
      <c r="E321" s="563"/>
      <c r="F321" s="564"/>
      <c r="G321" s="272"/>
      <c r="H321" s="273"/>
      <c r="I321" s="273"/>
      <c r="J321" s="273"/>
      <c r="K321" s="273"/>
      <c r="L321" s="273"/>
      <c r="M321" s="273"/>
      <c r="N321" s="273"/>
      <c r="O321" s="273"/>
      <c r="P321" s="273"/>
      <c r="Q321" s="273"/>
      <c r="R321" s="274"/>
      <c r="S321" s="272"/>
      <c r="T321" s="274"/>
    </row>
    <row r="322" spans="1:24" ht="158.44999999999999" customHeight="1" x14ac:dyDescent="0.2">
      <c r="B322" s="542" t="s">
        <v>1148</v>
      </c>
      <c r="C322" s="543"/>
      <c r="D322" s="543"/>
      <c r="E322" s="543"/>
      <c r="F322" s="544"/>
      <c r="G322" s="385" t="s">
        <v>1149</v>
      </c>
      <c r="H322" s="386"/>
      <c r="I322" s="386"/>
      <c r="J322" s="386"/>
      <c r="K322" s="386"/>
      <c r="L322" s="386"/>
      <c r="M322" s="386"/>
      <c r="N322" s="386"/>
      <c r="O322" s="386"/>
      <c r="P322" s="386"/>
      <c r="Q322" s="386"/>
      <c r="R322" s="387"/>
      <c r="S322" s="293" t="s">
        <v>1150</v>
      </c>
      <c r="T322" s="295"/>
    </row>
    <row r="323" spans="1:24" ht="94.5" customHeight="1" x14ac:dyDescent="0.2">
      <c r="B323" s="496" t="s">
        <v>586</v>
      </c>
      <c r="C323" s="497"/>
      <c r="D323" s="497"/>
      <c r="E323" s="497"/>
      <c r="F323" s="498"/>
      <c r="G323" s="447" t="s">
        <v>102</v>
      </c>
      <c r="H323" s="448"/>
      <c r="I323" s="448"/>
      <c r="J323" s="448"/>
      <c r="K323" s="448"/>
      <c r="L323" s="448"/>
      <c r="M323" s="448"/>
      <c r="N323" s="448"/>
      <c r="O323" s="448"/>
      <c r="P323" s="448"/>
      <c r="Q323" s="448"/>
      <c r="R323" s="449"/>
      <c r="S323" s="447" t="s">
        <v>103</v>
      </c>
      <c r="T323" s="449"/>
    </row>
    <row r="324" spans="1:24" ht="223.15" customHeight="1" x14ac:dyDescent="0.2">
      <c r="B324" s="266"/>
      <c r="C324" s="267"/>
      <c r="D324" s="267"/>
      <c r="E324" s="267"/>
      <c r="F324" s="268"/>
      <c r="G324" s="493" t="s">
        <v>681</v>
      </c>
      <c r="H324" s="494"/>
      <c r="I324" s="494"/>
      <c r="J324" s="494"/>
      <c r="K324" s="494"/>
      <c r="L324" s="494"/>
      <c r="M324" s="494"/>
      <c r="N324" s="494"/>
      <c r="O324" s="494"/>
      <c r="P324" s="494"/>
      <c r="Q324" s="494"/>
      <c r="R324" s="495"/>
      <c r="S324" s="505"/>
      <c r="T324" s="506"/>
      <c r="W324" s="463"/>
      <c r="X324" s="463"/>
    </row>
    <row r="325" spans="1:24" ht="330" customHeight="1" x14ac:dyDescent="0.2">
      <c r="B325" s="269"/>
      <c r="C325" s="391"/>
      <c r="D325" s="391"/>
      <c r="E325" s="391"/>
      <c r="F325" s="271"/>
      <c r="G325" s="464" t="s">
        <v>666</v>
      </c>
      <c r="H325" s="465"/>
      <c r="I325" s="465"/>
      <c r="J325" s="465"/>
      <c r="K325" s="465"/>
      <c r="L325" s="465"/>
      <c r="M325" s="465"/>
      <c r="N325" s="465"/>
      <c r="O325" s="465"/>
      <c r="P325" s="465"/>
      <c r="Q325" s="465"/>
      <c r="R325" s="466"/>
      <c r="S325" s="507"/>
      <c r="T325" s="508"/>
      <c r="W325" s="463"/>
      <c r="X325" s="463"/>
    </row>
    <row r="326" spans="1:24" ht="244.15" customHeight="1" x14ac:dyDescent="0.2">
      <c r="A326" s="52"/>
      <c r="B326" s="269"/>
      <c r="C326" s="391"/>
      <c r="D326" s="391"/>
      <c r="E326" s="391"/>
      <c r="F326" s="271"/>
      <c r="G326" s="434" t="s">
        <v>667</v>
      </c>
      <c r="H326" s="435"/>
      <c r="I326" s="435"/>
      <c r="J326" s="435"/>
      <c r="K326" s="435"/>
      <c r="L326" s="435"/>
      <c r="M326" s="435"/>
      <c r="N326" s="435"/>
      <c r="O326" s="435"/>
      <c r="P326" s="435"/>
      <c r="Q326" s="435"/>
      <c r="R326" s="435"/>
      <c r="S326" s="507"/>
      <c r="T326" s="508"/>
      <c r="W326" s="463"/>
      <c r="X326" s="463"/>
    </row>
    <row r="327" spans="1:24" ht="270" customHeight="1" x14ac:dyDescent="0.2">
      <c r="B327" s="269"/>
      <c r="C327" s="391"/>
      <c r="D327" s="391"/>
      <c r="E327" s="391"/>
      <c r="F327" s="271"/>
      <c r="G327" s="434" t="s">
        <v>742</v>
      </c>
      <c r="H327" s="435"/>
      <c r="I327" s="435"/>
      <c r="J327" s="435"/>
      <c r="K327" s="435"/>
      <c r="L327" s="435"/>
      <c r="M327" s="435"/>
      <c r="N327" s="435"/>
      <c r="O327" s="435"/>
      <c r="P327" s="435"/>
      <c r="Q327" s="435"/>
      <c r="R327" s="435"/>
      <c r="S327" s="507"/>
      <c r="T327" s="508"/>
      <c r="W327" s="463"/>
      <c r="X327" s="463"/>
    </row>
    <row r="328" spans="1:24" ht="270" customHeight="1" x14ac:dyDescent="0.2">
      <c r="B328" s="269"/>
      <c r="C328" s="391"/>
      <c r="D328" s="391"/>
      <c r="E328" s="391"/>
      <c r="F328" s="271"/>
      <c r="G328" s="476" t="s">
        <v>668</v>
      </c>
      <c r="H328" s="477"/>
      <c r="I328" s="477"/>
      <c r="J328" s="477"/>
      <c r="K328" s="477"/>
      <c r="L328" s="477"/>
      <c r="M328" s="477"/>
      <c r="N328" s="477"/>
      <c r="O328" s="477"/>
      <c r="P328" s="477"/>
      <c r="Q328" s="477"/>
      <c r="R328" s="477"/>
      <c r="S328" s="507"/>
      <c r="T328" s="508"/>
      <c r="W328" s="463"/>
      <c r="X328" s="463"/>
    </row>
    <row r="329" spans="1:24" ht="232.15" customHeight="1" x14ac:dyDescent="0.2">
      <c r="B329" s="269"/>
      <c r="C329" s="391"/>
      <c r="D329" s="391"/>
      <c r="E329" s="391"/>
      <c r="F329" s="271"/>
      <c r="G329" s="434" t="s">
        <v>555</v>
      </c>
      <c r="H329" s="435"/>
      <c r="I329" s="435"/>
      <c r="J329" s="435"/>
      <c r="K329" s="435"/>
      <c r="L329" s="435"/>
      <c r="M329" s="435"/>
      <c r="N329" s="435"/>
      <c r="O329" s="435"/>
      <c r="P329" s="435"/>
      <c r="Q329" s="435"/>
      <c r="R329" s="435"/>
      <c r="S329" s="507"/>
      <c r="T329" s="508"/>
      <c r="W329" s="463"/>
      <c r="X329" s="463"/>
    </row>
    <row r="330" spans="1:24" ht="208.9" customHeight="1" x14ac:dyDescent="0.2">
      <c r="B330" s="269"/>
      <c r="C330" s="391"/>
      <c r="D330" s="391"/>
      <c r="E330" s="391"/>
      <c r="F330" s="271"/>
      <c r="G330" s="476" t="s">
        <v>669</v>
      </c>
      <c r="H330" s="477"/>
      <c r="I330" s="477"/>
      <c r="J330" s="477"/>
      <c r="K330" s="477"/>
      <c r="L330" s="477"/>
      <c r="M330" s="477"/>
      <c r="N330" s="477"/>
      <c r="O330" s="477"/>
      <c r="P330" s="477"/>
      <c r="Q330" s="477"/>
      <c r="R330" s="477"/>
      <c r="S330" s="507"/>
      <c r="T330" s="508"/>
      <c r="W330" s="463"/>
      <c r="X330" s="463"/>
    </row>
    <row r="331" spans="1:24" ht="210.6" customHeight="1" x14ac:dyDescent="0.2">
      <c r="B331" s="269"/>
      <c r="C331" s="391"/>
      <c r="D331" s="391"/>
      <c r="E331" s="391"/>
      <c r="F331" s="271"/>
      <c r="G331" s="434" t="s">
        <v>624</v>
      </c>
      <c r="H331" s="435"/>
      <c r="I331" s="435"/>
      <c r="J331" s="435"/>
      <c r="K331" s="435"/>
      <c r="L331" s="435"/>
      <c r="M331" s="435"/>
      <c r="N331" s="435"/>
      <c r="O331" s="435"/>
      <c r="P331" s="435"/>
      <c r="Q331" s="435"/>
      <c r="R331" s="436"/>
      <c r="S331" s="507"/>
      <c r="T331" s="508"/>
      <c r="W331" s="463"/>
      <c r="X331" s="463"/>
    </row>
    <row r="332" spans="1:24" ht="152.44999999999999" customHeight="1" x14ac:dyDescent="0.2">
      <c r="B332" s="269"/>
      <c r="C332" s="391"/>
      <c r="D332" s="391"/>
      <c r="E332" s="391"/>
      <c r="F332" s="271"/>
      <c r="G332" s="434" t="s">
        <v>670</v>
      </c>
      <c r="H332" s="435"/>
      <c r="I332" s="435"/>
      <c r="J332" s="435"/>
      <c r="K332" s="435"/>
      <c r="L332" s="435"/>
      <c r="M332" s="435"/>
      <c r="N332" s="435"/>
      <c r="O332" s="435"/>
      <c r="P332" s="435"/>
      <c r="Q332" s="435"/>
      <c r="R332" s="436"/>
      <c r="S332" s="507"/>
      <c r="T332" s="508"/>
      <c r="W332" s="463"/>
      <c r="X332" s="463"/>
    </row>
    <row r="333" spans="1:24" ht="241.15" customHeight="1" x14ac:dyDescent="0.2">
      <c r="B333" s="269"/>
      <c r="C333" s="391"/>
      <c r="D333" s="391"/>
      <c r="E333" s="391"/>
      <c r="F333" s="271"/>
      <c r="G333" s="434" t="s">
        <v>1093</v>
      </c>
      <c r="H333" s="467"/>
      <c r="I333" s="467"/>
      <c r="J333" s="467"/>
      <c r="K333" s="467"/>
      <c r="L333" s="467"/>
      <c r="M333" s="467"/>
      <c r="N333" s="467"/>
      <c r="O333" s="467"/>
      <c r="P333" s="467"/>
      <c r="Q333" s="467"/>
      <c r="R333" s="468"/>
      <c r="S333" s="507"/>
      <c r="T333" s="508"/>
      <c r="W333" s="463"/>
      <c r="X333" s="463"/>
    </row>
    <row r="334" spans="1:24" ht="367.9" customHeight="1" x14ac:dyDescent="0.2">
      <c r="B334" s="269"/>
      <c r="C334" s="391"/>
      <c r="D334" s="391"/>
      <c r="E334" s="391"/>
      <c r="F334" s="271"/>
      <c r="G334" s="434" t="s">
        <v>1094</v>
      </c>
      <c r="H334" s="435"/>
      <c r="I334" s="435"/>
      <c r="J334" s="435"/>
      <c r="K334" s="435"/>
      <c r="L334" s="435"/>
      <c r="M334" s="435"/>
      <c r="N334" s="435"/>
      <c r="O334" s="435"/>
      <c r="P334" s="435"/>
      <c r="Q334" s="435"/>
      <c r="R334" s="435"/>
      <c r="S334" s="507"/>
      <c r="T334" s="508"/>
      <c r="W334" s="463"/>
      <c r="X334" s="463"/>
    </row>
    <row r="335" spans="1:24" ht="408.6" customHeight="1" x14ac:dyDescent="0.2">
      <c r="B335" s="269"/>
      <c r="C335" s="391"/>
      <c r="D335" s="391"/>
      <c r="E335" s="391"/>
      <c r="F335" s="271"/>
      <c r="G335" s="437" t="s">
        <v>977</v>
      </c>
      <c r="H335" s="438"/>
      <c r="I335" s="438"/>
      <c r="J335" s="438"/>
      <c r="K335" s="438"/>
      <c r="L335" s="438"/>
      <c r="M335" s="438"/>
      <c r="N335" s="438"/>
      <c r="O335" s="438"/>
      <c r="P335" s="438"/>
      <c r="Q335" s="438"/>
      <c r="R335" s="439"/>
      <c r="S335" s="507"/>
      <c r="T335" s="508"/>
      <c r="W335" s="463"/>
      <c r="X335" s="463"/>
    </row>
    <row r="336" spans="1:24" ht="96" customHeight="1" x14ac:dyDescent="0.2">
      <c r="B336" s="269"/>
      <c r="C336" s="391"/>
      <c r="D336" s="391"/>
      <c r="E336" s="391"/>
      <c r="F336" s="271"/>
      <c r="G336" s="470"/>
      <c r="H336" s="471"/>
      <c r="I336" s="471"/>
      <c r="J336" s="471"/>
      <c r="K336" s="471"/>
      <c r="L336" s="471"/>
      <c r="M336" s="471"/>
      <c r="N336" s="471"/>
      <c r="O336" s="471"/>
      <c r="P336" s="471"/>
      <c r="Q336" s="471"/>
      <c r="R336" s="472"/>
      <c r="S336" s="507"/>
      <c r="T336" s="508"/>
      <c r="W336" s="463"/>
      <c r="X336" s="463"/>
    </row>
    <row r="337" spans="2:24" ht="257.45" customHeight="1" x14ac:dyDescent="0.2">
      <c r="B337" s="269"/>
      <c r="C337" s="391"/>
      <c r="D337" s="391"/>
      <c r="E337" s="391"/>
      <c r="F337" s="271"/>
      <c r="G337" s="434" t="s">
        <v>1095</v>
      </c>
      <c r="H337" s="435"/>
      <c r="I337" s="435"/>
      <c r="J337" s="435"/>
      <c r="K337" s="435"/>
      <c r="L337" s="435"/>
      <c r="M337" s="435"/>
      <c r="N337" s="435"/>
      <c r="O337" s="435"/>
      <c r="P337" s="435"/>
      <c r="Q337" s="435"/>
      <c r="R337" s="435"/>
      <c r="S337" s="507"/>
      <c r="T337" s="508"/>
      <c r="W337" s="463"/>
      <c r="X337" s="463"/>
    </row>
    <row r="338" spans="2:24" ht="313.89999999999998" customHeight="1" x14ac:dyDescent="0.2">
      <c r="B338" s="269"/>
      <c r="C338" s="391"/>
      <c r="D338" s="391"/>
      <c r="E338" s="391"/>
      <c r="F338" s="271"/>
      <c r="G338" s="434" t="s">
        <v>1107</v>
      </c>
      <c r="H338" s="435"/>
      <c r="I338" s="435"/>
      <c r="J338" s="435"/>
      <c r="K338" s="435"/>
      <c r="L338" s="435"/>
      <c r="M338" s="435"/>
      <c r="N338" s="435"/>
      <c r="O338" s="435"/>
      <c r="P338" s="435"/>
      <c r="Q338" s="435"/>
      <c r="R338" s="436"/>
      <c r="S338" s="507"/>
      <c r="T338" s="508"/>
      <c r="W338" s="463"/>
      <c r="X338" s="463"/>
    </row>
    <row r="339" spans="2:24" ht="381" customHeight="1" x14ac:dyDescent="0.2">
      <c r="B339" s="269"/>
      <c r="C339" s="391"/>
      <c r="D339" s="391"/>
      <c r="E339" s="391"/>
      <c r="F339" s="271"/>
      <c r="G339" s="434" t="s">
        <v>987</v>
      </c>
      <c r="H339" s="467"/>
      <c r="I339" s="467"/>
      <c r="J339" s="467"/>
      <c r="K339" s="467"/>
      <c r="L339" s="467"/>
      <c r="M339" s="467"/>
      <c r="N339" s="467"/>
      <c r="O339" s="467"/>
      <c r="P339" s="467"/>
      <c r="Q339" s="467"/>
      <c r="R339" s="468"/>
      <c r="S339" s="507"/>
      <c r="T339" s="508"/>
      <c r="W339" s="463"/>
      <c r="X339" s="463"/>
    </row>
    <row r="340" spans="2:24" ht="408.6" customHeight="1" x14ac:dyDescent="0.2">
      <c r="B340" s="269"/>
      <c r="C340" s="391"/>
      <c r="D340" s="391"/>
      <c r="E340" s="391"/>
      <c r="F340" s="271"/>
      <c r="G340" s="437" t="s">
        <v>978</v>
      </c>
      <c r="H340" s="438"/>
      <c r="I340" s="438"/>
      <c r="J340" s="438"/>
      <c r="K340" s="438"/>
      <c r="L340" s="438"/>
      <c r="M340" s="438"/>
      <c r="N340" s="438"/>
      <c r="O340" s="438"/>
      <c r="P340" s="438"/>
      <c r="Q340" s="438"/>
      <c r="R340" s="439"/>
      <c r="S340" s="507"/>
      <c r="T340" s="508"/>
      <c r="W340" s="463"/>
      <c r="X340" s="463"/>
    </row>
    <row r="341" spans="2:24" ht="127.9" customHeight="1" x14ac:dyDescent="0.2">
      <c r="B341" s="269"/>
      <c r="C341" s="391"/>
      <c r="D341" s="391"/>
      <c r="E341" s="391"/>
      <c r="F341" s="271"/>
      <c r="G341" s="470"/>
      <c r="H341" s="471"/>
      <c r="I341" s="471"/>
      <c r="J341" s="471"/>
      <c r="K341" s="471"/>
      <c r="L341" s="471"/>
      <c r="M341" s="471"/>
      <c r="N341" s="471"/>
      <c r="O341" s="471"/>
      <c r="P341" s="471"/>
      <c r="Q341" s="471"/>
      <c r="R341" s="472"/>
      <c r="S341" s="507"/>
      <c r="T341" s="508"/>
      <c r="W341" s="463"/>
      <c r="X341" s="463"/>
    </row>
    <row r="342" spans="2:24" ht="363.6" customHeight="1" x14ac:dyDescent="0.2">
      <c r="B342" s="269"/>
      <c r="C342" s="391"/>
      <c r="D342" s="391"/>
      <c r="E342" s="391"/>
      <c r="F342" s="271"/>
      <c r="G342" s="460" t="s">
        <v>671</v>
      </c>
      <c r="H342" s="461"/>
      <c r="I342" s="461"/>
      <c r="J342" s="461"/>
      <c r="K342" s="461"/>
      <c r="L342" s="461"/>
      <c r="M342" s="461"/>
      <c r="N342" s="461"/>
      <c r="O342" s="461"/>
      <c r="P342" s="461"/>
      <c r="Q342" s="461"/>
      <c r="R342" s="462"/>
      <c r="S342" s="507"/>
      <c r="T342" s="508"/>
      <c r="W342" s="463"/>
      <c r="X342" s="463"/>
    </row>
    <row r="343" spans="2:24" ht="201" customHeight="1" x14ac:dyDescent="0.2">
      <c r="B343" s="269"/>
      <c r="C343" s="391"/>
      <c r="D343" s="391"/>
      <c r="E343" s="391"/>
      <c r="F343" s="271"/>
      <c r="G343" s="434" t="s">
        <v>743</v>
      </c>
      <c r="H343" s="435"/>
      <c r="I343" s="435"/>
      <c r="J343" s="435"/>
      <c r="K343" s="435"/>
      <c r="L343" s="435"/>
      <c r="M343" s="435"/>
      <c r="N343" s="435"/>
      <c r="O343" s="435"/>
      <c r="P343" s="435"/>
      <c r="Q343" s="435"/>
      <c r="R343" s="435"/>
      <c r="S343" s="507"/>
      <c r="T343" s="508"/>
      <c r="W343" s="463"/>
      <c r="X343" s="463"/>
    </row>
    <row r="344" spans="2:24" ht="201" customHeight="1" x14ac:dyDescent="0.2">
      <c r="B344" s="269"/>
      <c r="C344" s="391"/>
      <c r="D344" s="391"/>
      <c r="E344" s="391"/>
      <c r="F344" s="271"/>
      <c r="G344" s="291" t="s">
        <v>913</v>
      </c>
      <c r="H344" s="469"/>
      <c r="I344" s="469"/>
      <c r="J344" s="469"/>
      <c r="K344" s="469"/>
      <c r="L344" s="469"/>
      <c r="M344" s="469"/>
      <c r="N344" s="469"/>
      <c r="O344" s="469"/>
      <c r="P344" s="469"/>
      <c r="Q344" s="469"/>
      <c r="R344" s="469"/>
      <c r="S344" s="507"/>
      <c r="T344" s="508"/>
      <c r="W344" s="463"/>
      <c r="X344" s="463"/>
    </row>
    <row r="345" spans="2:24" ht="306.60000000000002" customHeight="1" x14ac:dyDescent="0.2">
      <c r="B345" s="269"/>
      <c r="C345" s="391"/>
      <c r="D345" s="391"/>
      <c r="E345" s="391"/>
      <c r="F345" s="271"/>
      <c r="G345" s="434" t="s">
        <v>1096</v>
      </c>
      <c r="H345" s="467"/>
      <c r="I345" s="467"/>
      <c r="J345" s="467"/>
      <c r="K345" s="467"/>
      <c r="L345" s="467"/>
      <c r="M345" s="467"/>
      <c r="N345" s="467"/>
      <c r="O345" s="467"/>
      <c r="P345" s="467"/>
      <c r="Q345" s="467"/>
      <c r="R345" s="468"/>
      <c r="S345" s="507"/>
      <c r="T345" s="508"/>
      <c r="W345" s="463"/>
      <c r="X345" s="463"/>
    </row>
    <row r="346" spans="2:24" ht="280.14999999999998" customHeight="1" x14ac:dyDescent="0.2">
      <c r="B346" s="269"/>
      <c r="C346" s="391"/>
      <c r="D346" s="391"/>
      <c r="E346" s="391"/>
      <c r="F346" s="271"/>
      <c r="G346" s="434" t="s">
        <v>1097</v>
      </c>
      <c r="H346" s="467"/>
      <c r="I346" s="467"/>
      <c r="J346" s="467"/>
      <c r="K346" s="467"/>
      <c r="L346" s="467"/>
      <c r="M346" s="467"/>
      <c r="N346" s="467"/>
      <c r="O346" s="467"/>
      <c r="P346" s="467"/>
      <c r="Q346" s="467"/>
      <c r="R346" s="468"/>
      <c r="S346" s="507"/>
      <c r="T346" s="508"/>
      <c r="W346" s="463"/>
      <c r="X346" s="463"/>
    </row>
    <row r="347" spans="2:24" ht="408.6" customHeight="1" x14ac:dyDescent="0.2">
      <c r="B347" s="269"/>
      <c r="C347" s="391"/>
      <c r="D347" s="391"/>
      <c r="E347" s="391"/>
      <c r="F347" s="271"/>
      <c r="G347" s="437" t="s">
        <v>1098</v>
      </c>
      <c r="H347" s="438"/>
      <c r="I347" s="438"/>
      <c r="J347" s="438"/>
      <c r="K347" s="438"/>
      <c r="L347" s="438"/>
      <c r="M347" s="438"/>
      <c r="N347" s="438"/>
      <c r="O347" s="438"/>
      <c r="P347" s="438"/>
      <c r="Q347" s="438"/>
      <c r="R347" s="439"/>
      <c r="S347" s="507"/>
      <c r="T347" s="508"/>
      <c r="W347" s="463"/>
      <c r="X347" s="463"/>
    </row>
    <row r="348" spans="2:24" ht="86.45" customHeight="1" x14ac:dyDescent="0.2">
      <c r="B348" s="269"/>
      <c r="C348" s="391"/>
      <c r="D348" s="391"/>
      <c r="E348" s="391"/>
      <c r="F348" s="271"/>
      <c r="G348" s="470"/>
      <c r="H348" s="471"/>
      <c r="I348" s="471"/>
      <c r="J348" s="471"/>
      <c r="K348" s="471"/>
      <c r="L348" s="471"/>
      <c r="M348" s="471"/>
      <c r="N348" s="471"/>
      <c r="O348" s="471"/>
      <c r="P348" s="471"/>
      <c r="Q348" s="471"/>
      <c r="R348" s="472"/>
      <c r="S348" s="507"/>
      <c r="T348" s="508"/>
      <c r="W348" s="463"/>
      <c r="X348" s="463"/>
    </row>
    <row r="349" spans="2:24" ht="205.9" customHeight="1" x14ac:dyDescent="0.2">
      <c r="B349" s="269"/>
      <c r="C349" s="391"/>
      <c r="D349" s="391"/>
      <c r="E349" s="391"/>
      <c r="F349" s="271"/>
      <c r="G349" s="434" t="s">
        <v>656</v>
      </c>
      <c r="H349" s="435"/>
      <c r="I349" s="435"/>
      <c r="J349" s="435"/>
      <c r="K349" s="435"/>
      <c r="L349" s="435"/>
      <c r="M349" s="435"/>
      <c r="N349" s="435"/>
      <c r="O349" s="435"/>
      <c r="P349" s="435"/>
      <c r="Q349" s="435"/>
      <c r="R349" s="436"/>
      <c r="S349" s="507"/>
      <c r="T349" s="508"/>
      <c r="W349" s="463"/>
      <c r="X349" s="463"/>
    </row>
    <row r="350" spans="2:24" ht="279.60000000000002" customHeight="1" x14ac:dyDescent="0.2">
      <c r="B350" s="269"/>
      <c r="C350" s="391"/>
      <c r="D350" s="391"/>
      <c r="E350" s="391"/>
      <c r="F350" s="271"/>
      <c r="G350" s="434" t="s">
        <v>1099</v>
      </c>
      <c r="H350" s="435"/>
      <c r="I350" s="435"/>
      <c r="J350" s="435"/>
      <c r="K350" s="435"/>
      <c r="L350" s="435"/>
      <c r="M350" s="435"/>
      <c r="N350" s="435"/>
      <c r="O350" s="435"/>
      <c r="P350" s="435"/>
      <c r="Q350" s="435"/>
      <c r="R350" s="436"/>
      <c r="S350" s="507"/>
      <c r="T350" s="508"/>
      <c r="W350" s="463"/>
      <c r="X350" s="463"/>
    </row>
    <row r="351" spans="2:24" ht="156" customHeight="1" x14ac:dyDescent="0.2">
      <c r="B351" s="269"/>
      <c r="C351" s="391"/>
      <c r="D351" s="391"/>
      <c r="E351" s="391"/>
      <c r="F351" s="271"/>
      <c r="G351" s="460" t="s">
        <v>625</v>
      </c>
      <c r="H351" s="467"/>
      <c r="I351" s="467"/>
      <c r="J351" s="467"/>
      <c r="K351" s="467"/>
      <c r="L351" s="467"/>
      <c r="M351" s="467"/>
      <c r="N351" s="467"/>
      <c r="O351" s="467"/>
      <c r="P351" s="467"/>
      <c r="Q351" s="467"/>
      <c r="R351" s="468"/>
      <c r="S351" s="507"/>
      <c r="T351" s="508"/>
      <c r="W351" s="463"/>
      <c r="X351" s="463"/>
    </row>
    <row r="352" spans="2:24" ht="231.6" customHeight="1" x14ac:dyDescent="0.2">
      <c r="B352" s="269"/>
      <c r="C352" s="391"/>
      <c r="D352" s="391"/>
      <c r="E352" s="391"/>
      <c r="F352" s="271"/>
      <c r="G352" s="434" t="s">
        <v>672</v>
      </c>
      <c r="H352" s="435"/>
      <c r="I352" s="435"/>
      <c r="J352" s="435"/>
      <c r="K352" s="435"/>
      <c r="L352" s="435"/>
      <c r="M352" s="435"/>
      <c r="N352" s="435"/>
      <c r="O352" s="435"/>
      <c r="P352" s="435"/>
      <c r="Q352" s="435"/>
      <c r="R352" s="436"/>
      <c r="S352" s="507"/>
      <c r="T352" s="508"/>
      <c r="W352" s="463"/>
      <c r="X352" s="463"/>
    </row>
    <row r="353" spans="2:24" ht="303" customHeight="1" x14ac:dyDescent="0.2">
      <c r="B353" s="269"/>
      <c r="C353" s="391"/>
      <c r="D353" s="391"/>
      <c r="E353" s="391"/>
      <c r="F353" s="271"/>
      <c r="G353" s="434" t="s">
        <v>988</v>
      </c>
      <c r="H353" s="435"/>
      <c r="I353" s="435"/>
      <c r="J353" s="435"/>
      <c r="K353" s="435"/>
      <c r="L353" s="435"/>
      <c r="M353" s="435"/>
      <c r="N353" s="435"/>
      <c r="O353" s="435"/>
      <c r="P353" s="435"/>
      <c r="Q353" s="435"/>
      <c r="R353" s="436"/>
      <c r="S353" s="507"/>
      <c r="T353" s="508"/>
      <c r="W353" s="463"/>
      <c r="X353" s="463"/>
    </row>
    <row r="354" spans="2:24" ht="409.15" customHeight="1" x14ac:dyDescent="0.2">
      <c r="B354" s="269"/>
      <c r="C354" s="391"/>
      <c r="D354" s="391"/>
      <c r="E354" s="391"/>
      <c r="F354" s="271"/>
      <c r="G354" s="437" t="s">
        <v>1100</v>
      </c>
      <c r="H354" s="438"/>
      <c r="I354" s="438"/>
      <c r="J354" s="438"/>
      <c r="K354" s="438"/>
      <c r="L354" s="438"/>
      <c r="M354" s="438"/>
      <c r="N354" s="438"/>
      <c r="O354" s="438"/>
      <c r="P354" s="438"/>
      <c r="Q354" s="438"/>
      <c r="R354" s="439"/>
      <c r="S354" s="507"/>
      <c r="T354" s="508"/>
      <c r="W354" s="463"/>
      <c r="X354" s="463"/>
    </row>
    <row r="355" spans="2:24" ht="161.44999999999999" customHeight="1" x14ac:dyDescent="0.2">
      <c r="B355" s="269"/>
      <c r="C355" s="391"/>
      <c r="D355" s="391"/>
      <c r="E355" s="391"/>
      <c r="F355" s="271"/>
      <c r="G355" s="470"/>
      <c r="H355" s="471"/>
      <c r="I355" s="471"/>
      <c r="J355" s="471"/>
      <c r="K355" s="471"/>
      <c r="L355" s="471"/>
      <c r="M355" s="471"/>
      <c r="N355" s="471"/>
      <c r="O355" s="471"/>
      <c r="P355" s="471"/>
      <c r="Q355" s="471"/>
      <c r="R355" s="472"/>
      <c r="S355" s="507"/>
      <c r="T355" s="508"/>
      <c r="W355" s="463"/>
      <c r="X355" s="463"/>
    </row>
    <row r="356" spans="2:24" ht="408.6" customHeight="1" x14ac:dyDescent="0.2">
      <c r="B356" s="269"/>
      <c r="C356" s="391"/>
      <c r="D356" s="391"/>
      <c r="E356" s="391"/>
      <c r="F356" s="271"/>
      <c r="G356" s="437" t="s">
        <v>917</v>
      </c>
      <c r="H356" s="438"/>
      <c r="I356" s="438"/>
      <c r="J356" s="438"/>
      <c r="K356" s="438"/>
      <c r="L356" s="438"/>
      <c r="M356" s="438"/>
      <c r="N356" s="438"/>
      <c r="O356" s="438"/>
      <c r="P356" s="438"/>
      <c r="Q356" s="438"/>
      <c r="R356" s="439"/>
      <c r="S356" s="507"/>
      <c r="T356" s="508"/>
      <c r="W356" s="463"/>
      <c r="X356" s="463"/>
    </row>
    <row r="357" spans="2:24" ht="82.9" customHeight="1" x14ac:dyDescent="0.2">
      <c r="B357" s="269"/>
      <c r="C357" s="391"/>
      <c r="D357" s="391"/>
      <c r="E357" s="391"/>
      <c r="F357" s="271"/>
      <c r="G357" s="470"/>
      <c r="H357" s="471"/>
      <c r="I357" s="471"/>
      <c r="J357" s="471"/>
      <c r="K357" s="471"/>
      <c r="L357" s="471"/>
      <c r="M357" s="471"/>
      <c r="N357" s="471"/>
      <c r="O357" s="471"/>
      <c r="P357" s="471"/>
      <c r="Q357" s="471"/>
      <c r="R357" s="472"/>
      <c r="S357" s="507"/>
      <c r="T357" s="508"/>
      <c r="W357" s="463"/>
      <c r="X357" s="463"/>
    </row>
    <row r="358" spans="2:24" ht="252.6" customHeight="1" x14ac:dyDescent="0.2">
      <c r="B358" s="269"/>
      <c r="C358" s="391"/>
      <c r="D358" s="391"/>
      <c r="E358" s="391"/>
      <c r="F358" s="271"/>
      <c r="G358" s="434" t="s">
        <v>989</v>
      </c>
      <c r="H358" s="435"/>
      <c r="I358" s="435"/>
      <c r="J358" s="435"/>
      <c r="K358" s="435"/>
      <c r="L358" s="435"/>
      <c r="M358" s="435"/>
      <c r="N358" s="435"/>
      <c r="O358" s="435"/>
      <c r="P358" s="435"/>
      <c r="Q358" s="435"/>
      <c r="R358" s="436"/>
      <c r="S358" s="507"/>
      <c r="T358" s="508"/>
      <c r="W358" s="463"/>
      <c r="X358" s="463"/>
    </row>
    <row r="359" spans="2:24" ht="143.44999999999999" customHeight="1" x14ac:dyDescent="0.2">
      <c r="B359" s="269"/>
      <c r="C359" s="391"/>
      <c r="D359" s="391"/>
      <c r="E359" s="391"/>
      <c r="F359" s="271"/>
      <c r="G359" s="434" t="s">
        <v>673</v>
      </c>
      <c r="H359" s="435"/>
      <c r="I359" s="435"/>
      <c r="J359" s="435"/>
      <c r="K359" s="435"/>
      <c r="L359" s="435"/>
      <c r="M359" s="435"/>
      <c r="N359" s="435"/>
      <c r="O359" s="435"/>
      <c r="P359" s="435"/>
      <c r="Q359" s="435"/>
      <c r="R359" s="436"/>
      <c r="S359" s="507"/>
      <c r="T359" s="508"/>
      <c r="W359" s="463"/>
      <c r="X359" s="463"/>
    </row>
    <row r="360" spans="2:24" ht="142.9" customHeight="1" x14ac:dyDescent="0.2">
      <c r="B360" s="269"/>
      <c r="C360" s="391"/>
      <c r="D360" s="391"/>
      <c r="E360" s="391"/>
      <c r="F360" s="271"/>
      <c r="G360" s="434" t="s">
        <v>1101</v>
      </c>
      <c r="H360" s="435"/>
      <c r="I360" s="435"/>
      <c r="J360" s="435"/>
      <c r="K360" s="435"/>
      <c r="L360" s="435"/>
      <c r="M360" s="435"/>
      <c r="N360" s="435"/>
      <c r="O360" s="435"/>
      <c r="P360" s="435"/>
      <c r="Q360" s="435"/>
      <c r="R360" s="436"/>
      <c r="S360" s="507"/>
      <c r="T360" s="508"/>
      <c r="W360" s="463"/>
      <c r="X360" s="463"/>
    </row>
    <row r="361" spans="2:24" ht="324" customHeight="1" x14ac:dyDescent="0.2">
      <c r="B361" s="269"/>
      <c r="C361" s="391"/>
      <c r="D361" s="391"/>
      <c r="E361" s="391"/>
      <c r="F361" s="271"/>
      <c r="G361" s="434" t="s">
        <v>1102</v>
      </c>
      <c r="H361" s="435"/>
      <c r="I361" s="435"/>
      <c r="J361" s="435"/>
      <c r="K361" s="435"/>
      <c r="L361" s="435"/>
      <c r="M361" s="435"/>
      <c r="N361" s="435"/>
      <c r="O361" s="435"/>
      <c r="P361" s="435"/>
      <c r="Q361" s="435"/>
      <c r="R361" s="436"/>
      <c r="S361" s="507"/>
      <c r="T361" s="508"/>
      <c r="W361" s="463"/>
      <c r="X361" s="463"/>
    </row>
    <row r="362" spans="2:24" ht="241.9" customHeight="1" x14ac:dyDescent="0.2">
      <c r="B362" s="269"/>
      <c r="C362" s="391"/>
      <c r="D362" s="391"/>
      <c r="E362" s="391"/>
      <c r="F362" s="271"/>
      <c r="G362" s="434" t="s">
        <v>1103</v>
      </c>
      <c r="H362" s="435"/>
      <c r="I362" s="435"/>
      <c r="J362" s="435"/>
      <c r="K362" s="435"/>
      <c r="L362" s="435"/>
      <c r="M362" s="435"/>
      <c r="N362" s="435"/>
      <c r="O362" s="435"/>
      <c r="P362" s="435"/>
      <c r="Q362" s="435"/>
      <c r="R362" s="436"/>
      <c r="S362" s="507"/>
      <c r="T362" s="508"/>
      <c r="W362" s="463"/>
      <c r="X362" s="463"/>
    </row>
    <row r="363" spans="2:24" ht="235.9" customHeight="1" x14ac:dyDescent="0.2">
      <c r="B363" s="269"/>
      <c r="C363" s="391"/>
      <c r="D363" s="391"/>
      <c r="E363" s="391"/>
      <c r="F363" s="271"/>
      <c r="G363" s="434" t="s">
        <v>1104</v>
      </c>
      <c r="H363" s="435"/>
      <c r="I363" s="435"/>
      <c r="J363" s="435"/>
      <c r="K363" s="435"/>
      <c r="L363" s="435"/>
      <c r="M363" s="435"/>
      <c r="N363" s="435"/>
      <c r="O363" s="435"/>
      <c r="P363" s="435"/>
      <c r="Q363" s="435"/>
      <c r="R363" s="436"/>
      <c r="S363" s="507"/>
      <c r="T363" s="508"/>
      <c r="W363" s="463"/>
      <c r="X363" s="463"/>
    </row>
    <row r="364" spans="2:24" ht="364.9" customHeight="1" x14ac:dyDescent="0.2">
      <c r="B364" s="269"/>
      <c r="C364" s="391"/>
      <c r="D364" s="391"/>
      <c r="E364" s="391"/>
      <c r="F364" s="271"/>
      <c r="G364" s="434" t="s">
        <v>1105</v>
      </c>
      <c r="H364" s="435"/>
      <c r="I364" s="435"/>
      <c r="J364" s="435"/>
      <c r="K364" s="435"/>
      <c r="L364" s="435"/>
      <c r="M364" s="435"/>
      <c r="N364" s="435"/>
      <c r="O364" s="435"/>
      <c r="P364" s="435"/>
      <c r="Q364" s="435"/>
      <c r="R364" s="436"/>
      <c r="S364" s="507"/>
      <c r="T364" s="508"/>
      <c r="W364" s="463"/>
      <c r="X364" s="463"/>
    </row>
    <row r="365" spans="2:24" ht="330.6" customHeight="1" x14ac:dyDescent="0.2">
      <c r="B365" s="269"/>
      <c r="C365" s="391"/>
      <c r="D365" s="391"/>
      <c r="E365" s="391"/>
      <c r="F365" s="271"/>
      <c r="G365" s="434" t="s">
        <v>674</v>
      </c>
      <c r="H365" s="435"/>
      <c r="I365" s="435"/>
      <c r="J365" s="435"/>
      <c r="K365" s="435"/>
      <c r="L365" s="435"/>
      <c r="M365" s="435"/>
      <c r="N365" s="435"/>
      <c r="O365" s="435"/>
      <c r="P365" s="435"/>
      <c r="Q365" s="435"/>
      <c r="R365" s="436"/>
      <c r="S365" s="507"/>
      <c r="T365" s="508"/>
      <c r="W365" s="463"/>
      <c r="X365" s="463"/>
    </row>
    <row r="366" spans="2:24" ht="252" customHeight="1" x14ac:dyDescent="0.2">
      <c r="B366" s="269"/>
      <c r="C366" s="391"/>
      <c r="D366" s="391"/>
      <c r="E366" s="391"/>
      <c r="F366" s="271"/>
      <c r="G366" s="434" t="s">
        <v>675</v>
      </c>
      <c r="H366" s="435"/>
      <c r="I366" s="435"/>
      <c r="J366" s="435"/>
      <c r="K366" s="435"/>
      <c r="L366" s="435"/>
      <c r="M366" s="435"/>
      <c r="N366" s="435"/>
      <c r="O366" s="435"/>
      <c r="P366" s="435"/>
      <c r="Q366" s="435"/>
      <c r="R366" s="436"/>
      <c r="S366" s="507"/>
      <c r="T366" s="508"/>
      <c r="W366" s="463"/>
      <c r="X366" s="463"/>
    </row>
    <row r="367" spans="2:24" ht="220.9" customHeight="1" x14ac:dyDescent="0.2">
      <c r="B367" s="269"/>
      <c r="C367" s="391"/>
      <c r="D367" s="391"/>
      <c r="E367" s="391"/>
      <c r="F367" s="271"/>
      <c r="G367" s="434" t="s">
        <v>676</v>
      </c>
      <c r="H367" s="435"/>
      <c r="I367" s="435"/>
      <c r="J367" s="435"/>
      <c r="K367" s="435"/>
      <c r="L367" s="435"/>
      <c r="M367" s="435"/>
      <c r="N367" s="435"/>
      <c r="O367" s="435"/>
      <c r="P367" s="435"/>
      <c r="Q367" s="435"/>
      <c r="R367" s="436"/>
      <c r="S367" s="507"/>
      <c r="T367" s="508"/>
      <c r="W367" s="463"/>
      <c r="X367" s="463"/>
    </row>
    <row r="368" spans="2:24" ht="129" customHeight="1" x14ac:dyDescent="0.2">
      <c r="B368" s="269"/>
      <c r="C368" s="391"/>
      <c r="D368" s="391"/>
      <c r="E368" s="391"/>
      <c r="F368" s="271"/>
      <c r="G368" s="434" t="s">
        <v>677</v>
      </c>
      <c r="H368" s="435"/>
      <c r="I368" s="435"/>
      <c r="J368" s="435"/>
      <c r="K368" s="435"/>
      <c r="L368" s="435"/>
      <c r="M368" s="435"/>
      <c r="N368" s="435"/>
      <c r="O368" s="435"/>
      <c r="P368" s="435"/>
      <c r="Q368" s="435"/>
      <c r="R368" s="436"/>
      <c r="S368" s="507"/>
      <c r="T368" s="508"/>
      <c r="W368" s="463"/>
      <c r="X368" s="463"/>
    </row>
    <row r="369" spans="2:24" ht="115.9" customHeight="1" x14ac:dyDescent="0.2">
      <c r="B369" s="269"/>
      <c r="C369" s="391"/>
      <c r="D369" s="391"/>
      <c r="E369" s="391"/>
      <c r="F369" s="271"/>
      <c r="G369" s="434" t="s">
        <v>955</v>
      </c>
      <c r="H369" s="435"/>
      <c r="I369" s="435"/>
      <c r="J369" s="435"/>
      <c r="K369" s="435"/>
      <c r="L369" s="435"/>
      <c r="M369" s="435"/>
      <c r="N369" s="435"/>
      <c r="O369" s="435"/>
      <c r="P369" s="435"/>
      <c r="Q369" s="435"/>
      <c r="R369" s="436"/>
      <c r="S369" s="130"/>
      <c r="T369" s="129"/>
      <c r="W369" s="128"/>
      <c r="X369" s="128"/>
    </row>
    <row r="370" spans="2:24" ht="409.15" customHeight="1" x14ac:dyDescent="0.2">
      <c r="B370" s="269"/>
      <c r="C370" s="391"/>
      <c r="D370" s="391"/>
      <c r="E370" s="391"/>
      <c r="F370" s="271"/>
      <c r="G370" s="437" t="s">
        <v>1106</v>
      </c>
      <c r="H370" s="438"/>
      <c r="I370" s="438"/>
      <c r="J370" s="438"/>
      <c r="K370" s="438"/>
      <c r="L370" s="438"/>
      <c r="M370" s="438"/>
      <c r="N370" s="438"/>
      <c r="O370" s="438"/>
      <c r="P370" s="438"/>
      <c r="Q370" s="438"/>
      <c r="R370" s="439"/>
      <c r="S370" s="130"/>
      <c r="T370" s="133"/>
      <c r="W370" s="132"/>
      <c r="X370" s="132"/>
    </row>
    <row r="371" spans="2:24" ht="144" customHeight="1" thickBot="1" x14ac:dyDescent="0.25">
      <c r="B371" s="269"/>
      <c r="C371" s="391"/>
      <c r="D371" s="391"/>
      <c r="E371" s="391"/>
      <c r="F371" s="271"/>
      <c r="G371" s="440"/>
      <c r="H371" s="441"/>
      <c r="I371" s="441"/>
      <c r="J371" s="441"/>
      <c r="K371" s="441"/>
      <c r="L371" s="441"/>
      <c r="M371" s="441"/>
      <c r="N371" s="441"/>
      <c r="O371" s="441"/>
      <c r="P371" s="441"/>
      <c r="Q371" s="441"/>
      <c r="R371" s="442"/>
      <c r="S371" s="130"/>
      <c r="T371" s="133"/>
      <c r="W371" s="132"/>
      <c r="X371" s="132"/>
    </row>
    <row r="372" spans="2:24" ht="244.15" customHeight="1" x14ac:dyDescent="0.2">
      <c r="B372" s="272"/>
      <c r="C372" s="273"/>
      <c r="D372" s="273"/>
      <c r="E372" s="273"/>
      <c r="F372" s="274"/>
      <c r="G372" s="443" t="s">
        <v>1108</v>
      </c>
      <c r="H372" s="444"/>
      <c r="I372" s="444"/>
      <c r="J372" s="444"/>
      <c r="K372" s="444"/>
      <c r="L372" s="444"/>
      <c r="M372" s="444"/>
      <c r="N372" s="444"/>
      <c r="O372" s="444"/>
      <c r="P372" s="444"/>
      <c r="Q372" s="444"/>
      <c r="R372" s="445"/>
      <c r="S372" s="130"/>
      <c r="T372" s="133"/>
      <c r="W372" s="132"/>
      <c r="X372" s="132"/>
    </row>
    <row r="373" spans="2:24" ht="114.6" customHeight="1" x14ac:dyDescent="0.2">
      <c r="B373" s="220" t="s">
        <v>745</v>
      </c>
      <c r="C373" s="221"/>
      <c r="D373" s="221"/>
      <c r="E373" s="221"/>
      <c r="F373" s="221"/>
      <c r="G373" s="478" t="s">
        <v>918</v>
      </c>
      <c r="H373" s="478"/>
      <c r="I373" s="478"/>
      <c r="J373" s="478"/>
      <c r="K373" s="478"/>
      <c r="L373" s="478"/>
      <c r="M373" s="478"/>
      <c r="N373" s="478"/>
      <c r="O373" s="478"/>
      <c r="P373" s="478"/>
      <c r="Q373" s="478"/>
      <c r="R373" s="478"/>
      <c r="S373" s="479"/>
      <c r="T373" s="480"/>
    </row>
    <row r="374" spans="2:24" ht="169.9" customHeight="1" x14ac:dyDescent="0.2">
      <c r="B374" s="220" t="s">
        <v>746</v>
      </c>
      <c r="C374" s="221"/>
      <c r="D374" s="221"/>
      <c r="E374" s="221"/>
      <c r="F374" s="221"/>
      <c r="G374" s="219" t="s">
        <v>919</v>
      </c>
      <c r="H374" s="219"/>
      <c r="I374" s="219"/>
      <c r="J374" s="219"/>
      <c r="K374" s="219"/>
      <c r="L374" s="219"/>
      <c r="M374" s="219"/>
      <c r="N374" s="219"/>
      <c r="O374" s="219"/>
      <c r="P374" s="219"/>
      <c r="Q374" s="219"/>
      <c r="R374" s="219"/>
      <c r="S374" s="481"/>
      <c r="T374" s="482"/>
    </row>
    <row r="375" spans="2:24" ht="181.15" customHeight="1" x14ac:dyDescent="0.2">
      <c r="B375" s="220" t="s">
        <v>747</v>
      </c>
      <c r="C375" s="221"/>
      <c r="D375" s="221"/>
      <c r="E375" s="221"/>
      <c r="F375" s="221"/>
      <c r="G375" s="219" t="s">
        <v>920</v>
      </c>
      <c r="H375" s="219"/>
      <c r="I375" s="219"/>
      <c r="J375" s="219"/>
      <c r="K375" s="219"/>
      <c r="L375" s="219"/>
      <c r="M375" s="219"/>
      <c r="N375" s="219"/>
      <c r="O375" s="219"/>
      <c r="P375" s="219"/>
      <c r="Q375" s="219"/>
      <c r="R375" s="219"/>
      <c r="S375" s="481"/>
      <c r="T375" s="482"/>
    </row>
    <row r="376" spans="2:24" ht="93.6" customHeight="1" x14ac:dyDescent="0.2">
      <c r="B376" s="220" t="s">
        <v>748</v>
      </c>
      <c r="C376" s="221"/>
      <c r="D376" s="221"/>
      <c r="E376" s="221"/>
      <c r="F376" s="221"/>
      <c r="G376" s="219" t="s">
        <v>914</v>
      </c>
      <c r="H376" s="219"/>
      <c r="I376" s="219"/>
      <c r="J376" s="219"/>
      <c r="K376" s="219"/>
      <c r="L376" s="219"/>
      <c r="M376" s="219"/>
      <c r="N376" s="219"/>
      <c r="O376" s="219"/>
      <c r="P376" s="219"/>
      <c r="Q376" s="219"/>
      <c r="R376" s="219"/>
      <c r="S376" s="481"/>
      <c r="T376" s="482"/>
    </row>
    <row r="377" spans="2:24" ht="136.15" customHeight="1" x14ac:dyDescent="0.2">
      <c r="B377" s="220" t="s">
        <v>640</v>
      </c>
      <c r="C377" s="221"/>
      <c r="D377" s="221"/>
      <c r="E377" s="221"/>
      <c r="F377" s="221"/>
      <c r="G377" s="219" t="s">
        <v>921</v>
      </c>
      <c r="H377" s="219"/>
      <c r="I377" s="219"/>
      <c r="J377" s="219"/>
      <c r="K377" s="219"/>
      <c r="L377" s="219"/>
      <c r="M377" s="219"/>
      <c r="N377" s="219"/>
      <c r="O377" s="219"/>
      <c r="P377" s="219"/>
      <c r="Q377" s="219"/>
      <c r="R377" s="219"/>
      <c r="S377" s="481"/>
      <c r="T377" s="482"/>
    </row>
    <row r="378" spans="2:24" ht="173.45" customHeight="1" x14ac:dyDescent="0.2">
      <c r="B378" s="220" t="s">
        <v>740</v>
      </c>
      <c r="C378" s="221"/>
      <c r="D378" s="221"/>
      <c r="E378" s="221"/>
      <c r="F378" s="221"/>
      <c r="G378" s="219" t="s">
        <v>1109</v>
      </c>
      <c r="H378" s="219"/>
      <c r="I378" s="219"/>
      <c r="J378" s="219"/>
      <c r="K378" s="219"/>
      <c r="L378" s="219"/>
      <c r="M378" s="219"/>
      <c r="N378" s="219"/>
      <c r="O378" s="219"/>
      <c r="P378" s="219"/>
      <c r="Q378" s="219"/>
      <c r="R378" s="219"/>
      <c r="S378" s="481"/>
      <c r="T378" s="482"/>
    </row>
    <row r="379" spans="2:24" ht="102.6" customHeight="1" x14ac:dyDescent="0.2">
      <c r="B379" s="220" t="s">
        <v>744</v>
      </c>
      <c r="C379" s="221"/>
      <c r="D379" s="221"/>
      <c r="E379" s="221"/>
      <c r="F379" s="221"/>
      <c r="G379" s="219" t="s">
        <v>1110</v>
      </c>
      <c r="H379" s="219"/>
      <c r="I379" s="219"/>
      <c r="J379" s="219"/>
      <c r="K379" s="219"/>
      <c r="L379" s="219"/>
      <c r="M379" s="219"/>
      <c r="N379" s="219"/>
      <c r="O379" s="219"/>
      <c r="P379" s="219"/>
      <c r="Q379" s="219"/>
      <c r="R379" s="219"/>
      <c r="S379" s="483"/>
      <c r="T379" s="484"/>
    </row>
    <row r="380" spans="2:24" ht="102.6" customHeight="1" x14ac:dyDescent="0.2">
      <c r="B380" s="220" t="s">
        <v>979</v>
      </c>
      <c r="C380" s="221"/>
      <c r="D380" s="221"/>
      <c r="E380" s="221"/>
      <c r="F380" s="222"/>
      <c r="G380" s="219" t="s">
        <v>1111</v>
      </c>
      <c r="H380" s="219"/>
      <c r="I380" s="219"/>
      <c r="J380" s="219"/>
      <c r="K380" s="219"/>
      <c r="L380" s="219"/>
      <c r="M380" s="219"/>
      <c r="N380" s="219"/>
      <c r="O380" s="219"/>
      <c r="P380" s="219"/>
      <c r="Q380" s="219"/>
      <c r="R380" s="219"/>
      <c r="S380" s="157"/>
      <c r="T380" s="156"/>
    </row>
    <row r="381" spans="2:24" ht="102.6" customHeight="1" x14ac:dyDescent="0.2">
      <c r="B381" s="220" t="s">
        <v>980</v>
      </c>
      <c r="C381" s="221"/>
      <c r="D381" s="221"/>
      <c r="E381" s="221"/>
      <c r="F381" s="222"/>
      <c r="G381" s="219" t="s">
        <v>990</v>
      </c>
      <c r="H381" s="219"/>
      <c r="I381" s="219"/>
      <c r="J381" s="219"/>
      <c r="K381" s="219"/>
      <c r="L381" s="219"/>
      <c r="M381" s="219"/>
      <c r="N381" s="219"/>
      <c r="O381" s="219"/>
      <c r="P381" s="219"/>
      <c r="Q381" s="219"/>
      <c r="R381" s="219"/>
      <c r="S381" s="157"/>
      <c r="T381" s="156"/>
    </row>
    <row r="382" spans="2:24" ht="102.6" customHeight="1" x14ac:dyDescent="0.2">
      <c r="B382" s="220" t="s">
        <v>1113</v>
      </c>
      <c r="C382" s="221"/>
      <c r="D382" s="221"/>
      <c r="E382" s="221"/>
      <c r="F382" s="222"/>
      <c r="G382" s="219" t="s">
        <v>1112</v>
      </c>
      <c r="H382" s="219"/>
      <c r="I382" s="219"/>
      <c r="J382" s="219"/>
      <c r="K382" s="219"/>
      <c r="L382" s="219"/>
      <c r="M382" s="219"/>
      <c r="N382" s="219"/>
      <c r="O382" s="219"/>
      <c r="P382" s="219"/>
      <c r="Q382" s="219"/>
      <c r="R382" s="219"/>
      <c r="S382" s="157"/>
      <c r="T382" s="158"/>
    </row>
    <row r="383" spans="2:24" ht="15" customHeight="1" x14ac:dyDescent="0.2">
      <c r="B383" s="499" t="s">
        <v>111</v>
      </c>
      <c r="C383" s="500"/>
      <c r="D383" s="500"/>
      <c r="E383" s="500"/>
      <c r="F383" s="500"/>
      <c r="G383" s="500"/>
      <c r="H383" s="500"/>
      <c r="I383" s="500"/>
      <c r="J383" s="500"/>
      <c r="K383" s="500"/>
      <c r="L383" s="500"/>
      <c r="M383" s="500"/>
      <c r="N383" s="500"/>
      <c r="O383" s="500"/>
      <c r="P383" s="500"/>
      <c r="Q383" s="500"/>
      <c r="R383" s="500"/>
      <c r="S383" s="500"/>
      <c r="T383" s="501"/>
    </row>
    <row r="384" spans="2:24" ht="15" customHeight="1" x14ac:dyDescent="0.2">
      <c r="B384" s="447" t="s">
        <v>46</v>
      </c>
      <c r="C384" s="448"/>
      <c r="D384" s="448"/>
      <c r="E384" s="448"/>
      <c r="F384" s="449"/>
      <c r="G384" s="502" t="s">
        <v>102</v>
      </c>
      <c r="H384" s="503"/>
      <c r="I384" s="503"/>
      <c r="J384" s="503"/>
      <c r="K384" s="503"/>
      <c r="L384" s="503"/>
      <c r="M384" s="503"/>
      <c r="N384" s="503"/>
      <c r="O384" s="503"/>
      <c r="P384" s="503"/>
      <c r="Q384" s="503"/>
      <c r="R384" s="504"/>
      <c r="S384" s="502" t="s">
        <v>103</v>
      </c>
      <c r="T384" s="504"/>
    </row>
    <row r="385" spans="1:20" ht="133.15" customHeight="1" x14ac:dyDescent="0.2">
      <c r="A385" s="53"/>
      <c r="B385" s="256" t="s">
        <v>633</v>
      </c>
      <c r="C385" s="256"/>
      <c r="D385" s="256"/>
      <c r="E385" s="256"/>
      <c r="F385" s="256"/>
      <c r="G385" s="533" t="s">
        <v>1183</v>
      </c>
      <c r="H385" s="533"/>
      <c r="I385" s="533"/>
      <c r="J385" s="533"/>
      <c r="K385" s="533"/>
      <c r="L385" s="533"/>
      <c r="M385" s="533"/>
      <c r="N385" s="533"/>
      <c r="O385" s="533"/>
      <c r="P385" s="533"/>
      <c r="Q385" s="533"/>
      <c r="R385" s="533"/>
      <c r="S385" s="291" t="s">
        <v>1184</v>
      </c>
      <c r="T385" s="292"/>
    </row>
    <row r="386" spans="1:20" ht="116.45" customHeight="1" x14ac:dyDescent="0.2">
      <c r="A386" s="53"/>
      <c r="B386" s="256" t="s">
        <v>634</v>
      </c>
      <c r="C386" s="256"/>
      <c r="D386" s="256"/>
      <c r="E386" s="256"/>
      <c r="F386" s="256"/>
      <c r="G386" s="431" t="s">
        <v>1185</v>
      </c>
      <c r="H386" s="432"/>
      <c r="I386" s="432"/>
      <c r="J386" s="432"/>
      <c r="K386" s="432"/>
      <c r="L386" s="432"/>
      <c r="M386" s="432"/>
      <c r="N386" s="432"/>
      <c r="O386" s="432"/>
      <c r="P386" s="432"/>
      <c r="Q386" s="432"/>
      <c r="R386" s="433"/>
      <c r="S386" s="291" t="s">
        <v>1184</v>
      </c>
      <c r="T386" s="292"/>
    </row>
    <row r="387" spans="1:20" ht="140.44999999999999" customHeight="1" x14ac:dyDescent="0.2">
      <c r="A387" s="53"/>
      <c r="B387" s="256" t="s">
        <v>635</v>
      </c>
      <c r="C387" s="256"/>
      <c r="D387" s="256"/>
      <c r="E387" s="256"/>
      <c r="F387" s="256"/>
      <c r="G387" s="288" t="s">
        <v>1186</v>
      </c>
      <c r="H387" s="289"/>
      <c r="I387" s="289"/>
      <c r="J387" s="289"/>
      <c r="K387" s="289"/>
      <c r="L387" s="289"/>
      <c r="M387" s="289"/>
      <c r="N387" s="289"/>
      <c r="O387" s="289"/>
      <c r="P387" s="289"/>
      <c r="Q387" s="289"/>
      <c r="R387" s="290"/>
      <c r="S387" s="291" t="s">
        <v>1184</v>
      </c>
      <c r="T387" s="292"/>
    </row>
    <row r="388" spans="1:20" ht="135" customHeight="1" x14ac:dyDescent="0.2">
      <c r="A388" s="53"/>
      <c r="B388" s="256" t="s">
        <v>636</v>
      </c>
      <c r="C388" s="256"/>
      <c r="D388" s="256"/>
      <c r="E388" s="256"/>
      <c r="F388" s="256"/>
      <c r="G388" s="288" t="s">
        <v>1187</v>
      </c>
      <c r="H388" s="289"/>
      <c r="I388" s="289"/>
      <c r="J388" s="289"/>
      <c r="K388" s="289"/>
      <c r="L388" s="289"/>
      <c r="M388" s="289"/>
      <c r="N388" s="289"/>
      <c r="O388" s="289"/>
      <c r="P388" s="289"/>
      <c r="Q388" s="289"/>
      <c r="R388" s="290"/>
      <c r="S388" s="291" t="s">
        <v>1184</v>
      </c>
      <c r="T388" s="292"/>
    </row>
    <row r="389" spans="1:20" ht="145.15" customHeight="1" x14ac:dyDescent="0.2">
      <c r="A389" s="53"/>
      <c r="B389" s="256" t="s">
        <v>637</v>
      </c>
      <c r="C389" s="256"/>
      <c r="D389" s="256"/>
      <c r="E389" s="256"/>
      <c r="F389" s="256"/>
      <c r="G389" s="288" t="s">
        <v>1021</v>
      </c>
      <c r="H389" s="289"/>
      <c r="I389" s="289"/>
      <c r="J389" s="289"/>
      <c r="K389" s="289"/>
      <c r="L389" s="289"/>
      <c r="M389" s="289"/>
      <c r="N389" s="289"/>
      <c r="O389" s="289"/>
      <c r="P389" s="289"/>
      <c r="Q389" s="289"/>
      <c r="R389" s="290"/>
      <c r="S389" s="291" t="s">
        <v>1184</v>
      </c>
      <c r="T389" s="292"/>
    </row>
    <row r="390" spans="1:20" ht="226.9" customHeight="1" x14ac:dyDescent="0.2">
      <c r="A390" s="53"/>
      <c r="B390" s="256" t="s">
        <v>638</v>
      </c>
      <c r="C390" s="256"/>
      <c r="D390" s="256"/>
      <c r="E390" s="256"/>
      <c r="F390" s="256"/>
      <c r="G390" s="524" t="s">
        <v>1188</v>
      </c>
      <c r="H390" s="525"/>
      <c r="I390" s="525"/>
      <c r="J390" s="525"/>
      <c r="K390" s="525"/>
      <c r="L390" s="525"/>
      <c r="M390" s="525"/>
      <c r="N390" s="525"/>
      <c r="O390" s="525"/>
      <c r="P390" s="525"/>
      <c r="Q390" s="525"/>
      <c r="R390" s="525"/>
      <c r="S390" s="291" t="s">
        <v>1184</v>
      </c>
      <c r="T390" s="292"/>
    </row>
    <row r="391" spans="1:20" ht="376.9" customHeight="1" x14ac:dyDescent="0.2">
      <c r="B391" s="266" t="s">
        <v>384</v>
      </c>
      <c r="C391" s="267"/>
      <c r="D391" s="267"/>
      <c r="E391" s="267"/>
      <c r="F391" s="267"/>
      <c r="G391" s="521"/>
      <c r="H391" s="522"/>
      <c r="I391" s="522"/>
      <c r="J391" s="522"/>
      <c r="K391" s="522"/>
      <c r="L391" s="522"/>
      <c r="M391" s="522"/>
      <c r="N391" s="522"/>
      <c r="O391" s="522"/>
      <c r="P391" s="522"/>
      <c r="Q391" s="522"/>
      <c r="R391" s="523"/>
      <c r="S391" s="293"/>
      <c r="T391" s="295"/>
    </row>
    <row r="392" spans="1:20" ht="14.1" customHeight="1" x14ac:dyDescent="0.2">
      <c r="B392" s="67"/>
      <c r="C392" s="50"/>
      <c r="D392" s="50"/>
      <c r="E392" s="50"/>
      <c r="F392" s="50"/>
      <c r="G392" s="64"/>
      <c r="H392" s="48"/>
      <c r="I392" s="48"/>
      <c r="J392" s="48"/>
      <c r="K392" s="48"/>
      <c r="L392" s="48"/>
      <c r="M392" s="48"/>
      <c r="N392" s="48"/>
      <c r="O392" s="48"/>
      <c r="P392" s="48"/>
      <c r="Q392" s="48"/>
      <c r="R392" s="48"/>
      <c r="S392" s="50"/>
      <c r="T392" s="68"/>
    </row>
    <row r="393" spans="1:20" ht="24" customHeight="1" x14ac:dyDescent="0.2">
      <c r="B393" s="310" t="s">
        <v>104</v>
      </c>
      <c r="C393" s="311"/>
      <c r="D393" s="311"/>
      <c r="E393" s="311"/>
      <c r="F393" s="311"/>
      <c r="G393" s="311"/>
      <c r="H393" s="311"/>
      <c r="I393" s="311"/>
      <c r="J393" s="311"/>
      <c r="K393" s="311"/>
      <c r="L393" s="311"/>
      <c r="M393" s="311"/>
      <c r="N393" s="311"/>
      <c r="O393" s="311"/>
      <c r="P393" s="311"/>
      <c r="Q393" s="311"/>
      <c r="R393" s="311"/>
      <c r="S393" s="311"/>
      <c r="T393" s="312"/>
    </row>
    <row r="394" spans="1:20" ht="292.89999999999998" customHeight="1" x14ac:dyDescent="0.2">
      <c r="B394" s="283" t="s">
        <v>1265</v>
      </c>
      <c r="C394" s="283"/>
      <c r="D394" s="283"/>
      <c r="E394" s="283"/>
      <c r="F394" s="283"/>
      <c r="G394" s="283"/>
      <c r="H394" s="283"/>
      <c r="I394" s="283"/>
      <c r="J394" s="283"/>
      <c r="K394" s="283"/>
      <c r="L394" s="283"/>
      <c r="M394" s="283"/>
      <c r="N394" s="283"/>
      <c r="O394" s="283"/>
      <c r="P394" s="283"/>
      <c r="Q394" s="283"/>
      <c r="R394" s="283"/>
      <c r="S394" s="283"/>
      <c r="T394" s="284"/>
    </row>
    <row r="395" spans="1:20" ht="14.25" customHeight="1" x14ac:dyDescent="0.2">
      <c r="B395" s="515"/>
      <c r="C395" s="515"/>
      <c r="D395" s="515"/>
      <c r="E395" s="515"/>
      <c r="F395" s="515"/>
      <c r="G395" s="515"/>
      <c r="H395" s="515"/>
      <c r="I395" s="515"/>
      <c r="J395" s="515"/>
      <c r="K395" s="515"/>
      <c r="L395" s="515"/>
      <c r="M395" s="515"/>
      <c r="N395" s="515"/>
      <c r="O395" s="515"/>
      <c r="P395" s="515"/>
      <c r="Q395" s="516"/>
      <c r="R395" s="517"/>
      <c r="S395" s="515"/>
      <c r="T395" s="516"/>
    </row>
    <row r="396" spans="1:20" ht="15" customHeight="1" x14ac:dyDescent="0.2">
      <c r="B396" s="518" t="s">
        <v>105</v>
      </c>
      <c r="C396" s="519"/>
      <c r="D396" s="519"/>
      <c r="E396" s="519"/>
      <c r="F396" s="520"/>
      <c r="G396" s="518" t="s">
        <v>106</v>
      </c>
      <c r="H396" s="519"/>
      <c r="I396" s="519"/>
      <c r="J396" s="519"/>
      <c r="K396" s="519"/>
      <c r="L396" s="519"/>
      <c r="M396" s="519"/>
      <c r="N396" s="519"/>
      <c r="O396" s="519"/>
      <c r="P396" s="520"/>
      <c r="Q396" s="518" t="s">
        <v>107</v>
      </c>
      <c r="R396" s="519"/>
      <c r="S396" s="519"/>
      <c r="T396" s="520"/>
    </row>
    <row r="397" spans="1:20" ht="114.75" customHeight="1" x14ac:dyDescent="0.2">
      <c r="B397" s="509" t="s">
        <v>537</v>
      </c>
      <c r="C397" s="510"/>
      <c r="D397" s="510"/>
      <c r="E397" s="510"/>
      <c r="F397" s="511"/>
      <c r="G397" s="512" t="s">
        <v>362</v>
      </c>
      <c r="H397" s="513"/>
      <c r="I397" s="513"/>
      <c r="J397" s="513"/>
      <c r="K397" s="513"/>
      <c r="L397" s="513"/>
      <c r="M397" s="513"/>
      <c r="N397" s="513"/>
      <c r="O397" s="513"/>
      <c r="P397" s="514"/>
      <c r="Q397" s="512" t="s">
        <v>115</v>
      </c>
      <c r="R397" s="513"/>
      <c r="S397" s="513"/>
      <c r="T397" s="514"/>
    </row>
    <row r="398" spans="1:20" ht="13.9" customHeight="1" x14ac:dyDescent="0.2">
      <c r="G398" s="46"/>
      <c r="H398" s="46"/>
      <c r="I398" s="46"/>
      <c r="J398" s="46"/>
      <c r="K398" s="46"/>
      <c r="L398" s="46"/>
      <c r="M398" s="46"/>
      <c r="N398" s="46"/>
      <c r="O398" s="46"/>
      <c r="P398" s="46"/>
      <c r="Q398" s="47"/>
      <c r="R398" s="47"/>
    </row>
  </sheetData>
  <mergeCells count="1073">
    <mergeCell ref="K58:L58"/>
    <mergeCell ref="M58:R58"/>
    <mergeCell ref="B59:H59"/>
    <mergeCell ref="I59:J59"/>
    <mergeCell ref="K59:L59"/>
    <mergeCell ref="M59:R59"/>
    <mergeCell ref="S124:T124"/>
    <mergeCell ref="B125:E125"/>
    <mergeCell ref="G125:R125"/>
    <mergeCell ref="S125:T125"/>
    <mergeCell ref="B126:E128"/>
    <mergeCell ref="G126:R126"/>
    <mergeCell ref="S126:T126"/>
    <mergeCell ref="B129:E129"/>
    <mergeCell ref="M55:R55"/>
    <mergeCell ref="D133:J133"/>
    <mergeCell ref="S112:T112"/>
    <mergeCell ref="K56:L56"/>
    <mergeCell ref="B216:C216"/>
    <mergeCell ref="D216:E216"/>
    <mergeCell ref="F216:I216"/>
    <mergeCell ref="J216:T216"/>
    <mergeCell ref="B167:D167"/>
    <mergeCell ref="B166:D166"/>
    <mergeCell ref="E160:F160"/>
    <mergeCell ref="B159:K159"/>
    <mergeCell ref="E165:F167"/>
    <mergeCell ref="K165:K167"/>
    <mergeCell ref="E162:F162"/>
    <mergeCell ref="B161:D161"/>
    <mergeCell ref="B165:D165"/>
    <mergeCell ref="B160:D160"/>
    <mergeCell ref="L158:T169"/>
    <mergeCell ref="B168:D168"/>
    <mergeCell ref="B151:C151"/>
    <mergeCell ref="D151:J151"/>
    <mergeCell ref="B58:H58"/>
    <mergeCell ref="I58:J58"/>
    <mergeCell ref="B60:T60"/>
    <mergeCell ref="B54:H54"/>
    <mergeCell ref="I54:J54"/>
    <mergeCell ref="K54:L54"/>
    <mergeCell ref="M54:R54"/>
    <mergeCell ref="I47:J47"/>
    <mergeCell ref="D202:E202"/>
    <mergeCell ref="F202:I202"/>
    <mergeCell ref="C234:D234"/>
    <mergeCell ref="H223:L223"/>
    <mergeCell ref="G234:J234"/>
    <mergeCell ref="F212:I212"/>
    <mergeCell ref="C220:E220"/>
    <mergeCell ref="K234:T234"/>
    <mergeCell ref="B150:C150"/>
    <mergeCell ref="K150:R150"/>
    <mergeCell ref="S123:T123"/>
    <mergeCell ref="S127:T127"/>
    <mergeCell ref="D153:J153"/>
    <mergeCell ref="B155:C155"/>
    <mergeCell ref="D155:J155"/>
    <mergeCell ref="K133:R133"/>
    <mergeCell ref="B154:C154"/>
    <mergeCell ref="D154:J154"/>
    <mergeCell ref="D142:J142"/>
    <mergeCell ref="D190:E190"/>
    <mergeCell ref="K140:R140"/>
    <mergeCell ref="K151:R151"/>
    <mergeCell ref="B149:T149"/>
    <mergeCell ref="B121:E124"/>
    <mergeCell ref="G124:R124"/>
    <mergeCell ref="B42:H42"/>
    <mergeCell ref="I42:J42"/>
    <mergeCell ref="K42:L42"/>
    <mergeCell ref="K112:R112"/>
    <mergeCell ref="K44:L44"/>
    <mergeCell ref="M44:R44"/>
    <mergeCell ref="S129:T129"/>
    <mergeCell ref="B45:H45"/>
    <mergeCell ref="I45:J45"/>
    <mergeCell ref="K45:L45"/>
    <mergeCell ref="M45:R45"/>
    <mergeCell ref="B46:H46"/>
    <mergeCell ref="I46:J46"/>
    <mergeCell ref="K46:L46"/>
    <mergeCell ref="M46:R46"/>
    <mergeCell ref="B57:H57"/>
    <mergeCell ref="I57:J57"/>
    <mergeCell ref="K57:L57"/>
    <mergeCell ref="M57:R57"/>
    <mergeCell ref="B55:H55"/>
    <mergeCell ref="I55:J55"/>
    <mergeCell ref="K55:L55"/>
    <mergeCell ref="M56:R56"/>
    <mergeCell ref="I67:R67"/>
    <mergeCell ref="S63:T63"/>
    <mergeCell ref="B120:E120"/>
    <mergeCell ref="G122:R122"/>
    <mergeCell ref="G123:R123"/>
    <mergeCell ref="G127:R127"/>
    <mergeCell ref="G128:R128"/>
    <mergeCell ref="G120:R120"/>
    <mergeCell ref="G121:R121"/>
    <mergeCell ref="B39:H39"/>
    <mergeCell ref="I39:J39"/>
    <mergeCell ref="K39:L39"/>
    <mergeCell ref="M39:R39"/>
    <mergeCell ref="B40:H40"/>
    <mergeCell ref="I40:J40"/>
    <mergeCell ref="K40:L40"/>
    <mergeCell ref="M40:R40"/>
    <mergeCell ref="B41:H41"/>
    <mergeCell ref="I41:J41"/>
    <mergeCell ref="K41:L41"/>
    <mergeCell ref="M41:R41"/>
    <mergeCell ref="B118:C118"/>
    <mergeCell ref="D118:J118"/>
    <mergeCell ref="K118:R118"/>
    <mergeCell ref="B112:C112"/>
    <mergeCell ref="D112:J112"/>
    <mergeCell ref="I73:R73"/>
    <mergeCell ref="E79:H79"/>
    <mergeCell ref="E81:H81"/>
    <mergeCell ref="E77:H77"/>
    <mergeCell ref="K47:L47"/>
    <mergeCell ref="M47:R47"/>
    <mergeCell ref="B48:H48"/>
    <mergeCell ref="I48:J48"/>
    <mergeCell ref="K48:L48"/>
    <mergeCell ref="M48:R48"/>
    <mergeCell ref="E66:H66"/>
    <mergeCell ref="C73:D83"/>
    <mergeCell ref="E74:H74"/>
    <mergeCell ref="I74:R74"/>
    <mergeCell ref="E80:H80"/>
    <mergeCell ref="C266:F266"/>
    <mergeCell ref="B269:T269"/>
    <mergeCell ref="G268:I268"/>
    <mergeCell ref="M266:T267"/>
    <mergeCell ref="G266:I267"/>
    <mergeCell ref="F258:G258"/>
    <mergeCell ref="F204:I204"/>
    <mergeCell ref="J203:T203"/>
    <mergeCell ref="J204:T204"/>
    <mergeCell ref="B210:C210"/>
    <mergeCell ref="D210:E210"/>
    <mergeCell ref="F210:I210"/>
    <mergeCell ref="J210:T210"/>
    <mergeCell ref="H220:I220"/>
    <mergeCell ref="C253:D253"/>
    <mergeCell ref="E253:F253"/>
    <mergeCell ref="G253:J253"/>
    <mergeCell ref="B213:C213"/>
    <mergeCell ref="E249:F249"/>
    <mergeCell ref="B212:C212"/>
    <mergeCell ref="E230:F230"/>
    <mergeCell ref="E237:F237"/>
    <mergeCell ref="K226:T227"/>
    <mergeCell ref="C219:E219"/>
    <mergeCell ref="C226:F226"/>
    <mergeCell ref="E232:F232"/>
    <mergeCell ref="C230:D230"/>
    <mergeCell ref="B209:C209"/>
    <mergeCell ref="D209:E209"/>
    <mergeCell ref="F209:I209"/>
    <mergeCell ref="J209:T209"/>
    <mergeCell ref="E240:F240"/>
    <mergeCell ref="B132:C132"/>
    <mergeCell ref="S132:T132"/>
    <mergeCell ref="D132:J132"/>
    <mergeCell ref="C235:D235"/>
    <mergeCell ref="C231:D231"/>
    <mergeCell ref="C239:D239"/>
    <mergeCell ref="E239:F239"/>
    <mergeCell ref="E163:F163"/>
    <mergeCell ref="B172:K172"/>
    <mergeCell ref="E168:F168"/>
    <mergeCell ref="B164:D164"/>
    <mergeCell ref="B179:K179"/>
    <mergeCell ref="L172:T179"/>
    <mergeCell ref="B173:D173"/>
    <mergeCell ref="E173:F173"/>
    <mergeCell ref="B170:T170"/>
    <mergeCell ref="K155:R155"/>
    <mergeCell ref="B133:C133"/>
    <mergeCell ref="B145:T145"/>
    <mergeCell ref="B146:T146"/>
    <mergeCell ref="B147:T147"/>
    <mergeCell ref="B148:T148"/>
    <mergeCell ref="S133:T133"/>
    <mergeCell ref="F199:I199"/>
    <mergeCell ref="B152:C152"/>
    <mergeCell ref="D152:J152"/>
    <mergeCell ref="G173:H173"/>
    <mergeCell ref="B174:D174"/>
    <mergeCell ref="E174:F174"/>
    <mergeCell ref="B181:C181"/>
    <mergeCell ref="J180:T181"/>
    <mergeCell ref="B185:C185"/>
    <mergeCell ref="J201:T201"/>
    <mergeCell ref="J202:T202"/>
    <mergeCell ref="J213:T213"/>
    <mergeCell ref="J220:L220"/>
    <mergeCell ref="C240:D240"/>
    <mergeCell ref="G240:J240"/>
    <mergeCell ref="K240:T240"/>
    <mergeCell ref="B180:E180"/>
    <mergeCell ref="M218:T218"/>
    <mergeCell ref="J208:T208"/>
    <mergeCell ref="B211:C211"/>
    <mergeCell ref="D211:E211"/>
    <mergeCell ref="J206:T206"/>
    <mergeCell ref="F211:I211"/>
    <mergeCell ref="J211:T211"/>
    <mergeCell ref="B207:C207"/>
    <mergeCell ref="D207:E207"/>
    <mergeCell ref="F207:I207"/>
    <mergeCell ref="J207:T207"/>
    <mergeCell ref="B198:C198"/>
    <mergeCell ref="G239:J239"/>
    <mergeCell ref="F182:I182"/>
    <mergeCell ref="D182:E182"/>
    <mergeCell ref="D212:E212"/>
    <mergeCell ref="G237:J237"/>
    <mergeCell ref="F219:G219"/>
    <mergeCell ref="K235:T235"/>
    <mergeCell ref="G226:J227"/>
    <mergeCell ref="C222:D222"/>
    <mergeCell ref="B202:C202"/>
    <mergeCell ref="B205:C205"/>
    <mergeCell ref="D205:E205"/>
    <mergeCell ref="D176:E176"/>
    <mergeCell ref="J176:K176"/>
    <mergeCell ref="G176:H176"/>
    <mergeCell ref="B178:K178"/>
    <mergeCell ref="B186:C186"/>
    <mergeCell ref="F184:I184"/>
    <mergeCell ref="J184:T184"/>
    <mergeCell ref="F180:I181"/>
    <mergeCell ref="D185:E185"/>
    <mergeCell ref="J185:T185"/>
    <mergeCell ref="D197:E197"/>
    <mergeCell ref="F197:I197"/>
    <mergeCell ref="D198:E198"/>
    <mergeCell ref="J199:T199"/>
    <mergeCell ref="D200:E200"/>
    <mergeCell ref="F198:I198"/>
    <mergeCell ref="F200:I200"/>
    <mergeCell ref="J200:T200"/>
    <mergeCell ref="F205:I205"/>
    <mergeCell ref="B201:C201"/>
    <mergeCell ref="D201:E201"/>
    <mergeCell ref="F201:I201"/>
    <mergeCell ref="K239:T239"/>
    <mergeCell ref="J205:T205"/>
    <mergeCell ref="J189:T189"/>
    <mergeCell ref="J188:T188"/>
    <mergeCell ref="B190:C190"/>
    <mergeCell ref="D183:E183"/>
    <mergeCell ref="G279:H279"/>
    <mergeCell ref="C227:D227"/>
    <mergeCell ref="G233:J233"/>
    <mergeCell ref="G238:J238"/>
    <mergeCell ref="C237:D237"/>
    <mergeCell ref="S70:T70"/>
    <mergeCell ref="E72:H72"/>
    <mergeCell ref="S71:T71"/>
    <mergeCell ref="I75:R75"/>
    <mergeCell ref="S80:T80"/>
    <mergeCell ref="S81:T81"/>
    <mergeCell ref="E100:I100"/>
    <mergeCell ref="J100:R100"/>
    <mergeCell ref="E99:I99"/>
    <mergeCell ref="J99:R99"/>
    <mergeCell ref="J95:R95"/>
    <mergeCell ref="S92:T92"/>
    <mergeCell ref="E93:I93"/>
    <mergeCell ref="J93:R93"/>
    <mergeCell ref="J258:L258"/>
    <mergeCell ref="E92:I92"/>
    <mergeCell ref="B110:T110"/>
    <mergeCell ref="B254:T254"/>
    <mergeCell ref="B271:K271"/>
    <mergeCell ref="C244:D244"/>
    <mergeCell ref="E244:F244"/>
    <mergeCell ref="G244:J244"/>
    <mergeCell ref="C238:D238"/>
    <mergeCell ref="K237:T237"/>
    <mergeCell ref="S155:T155"/>
    <mergeCell ref="B162:D162"/>
    <mergeCell ref="B177:C177"/>
    <mergeCell ref="F281:I282"/>
    <mergeCell ref="E268:F268"/>
    <mergeCell ref="J285:T285"/>
    <mergeCell ref="D285:E285"/>
    <mergeCell ref="I280:J280"/>
    <mergeCell ref="C242:D242"/>
    <mergeCell ref="E242:F242"/>
    <mergeCell ref="G242:J242"/>
    <mergeCell ref="K242:T242"/>
    <mergeCell ref="B275:C275"/>
    <mergeCell ref="B278:K278"/>
    <mergeCell ref="D276:E276"/>
    <mergeCell ref="B277:K277"/>
    <mergeCell ref="G276:K276"/>
    <mergeCell ref="J266:L267"/>
    <mergeCell ref="J268:L268"/>
    <mergeCell ref="C243:D243"/>
    <mergeCell ref="E243:F243"/>
    <mergeCell ref="G243:J243"/>
    <mergeCell ref="K243:T243"/>
    <mergeCell ref="B273:D273"/>
    <mergeCell ref="K244:T244"/>
    <mergeCell ref="C245:D245"/>
    <mergeCell ref="C249:D249"/>
    <mergeCell ref="C247:D247"/>
    <mergeCell ref="E247:F247"/>
    <mergeCell ref="G247:J247"/>
    <mergeCell ref="C246:D246"/>
    <mergeCell ref="E246:F246"/>
    <mergeCell ref="G246:J246"/>
    <mergeCell ref="K253:T253"/>
    <mergeCell ref="E272:F272"/>
    <mergeCell ref="B280:F280"/>
    <mergeCell ref="L280:T280"/>
    <mergeCell ref="K261:L261"/>
    <mergeCell ref="C258:E258"/>
    <mergeCell ref="C265:T265"/>
    <mergeCell ref="C257:E257"/>
    <mergeCell ref="B274:K274"/>
    <mergeCell ref="M268:T268"/>
    <mergeCell ref="C261:D261"/>
    <mergeCell ref="H260:I260"/>
    <mergeCell ref="C263:L263"/>
    <mergeCell ref="G264:H264"/>
    <mergeCell ref="E260:F260"/>
    <mergeCell ref="B255:B268"/>
    <mergeCell ref="J257:L257"/>
    <mergeCell ref="L271:T271"/>
    <mergeCell ref="H257:I257"/>
    <mergeCell ref="G272:H272"/>
    <mergeCell ref="C267:D267"/>
    <mergeCell ref="E267:F267"/>
    <mergeCell ref="B272:D272"/>
    <mergeCell ref="H258:I258"/>
    <mergeCell ref="E261:F261"/>
    <mergeCell ref="J264:K264"/>
    <mergeCell ref="B270:T270"/>
    <mergeCell ref="H261:I261"/>
    <mergeCell ref="C255:T255"/>
    <mergeCell ref="C268:D268"/>
    <mergeCell ref="G275:K275"/>
    <mergeCell ref="M256:T264"/>
    <mergeCell ref="C256:L256"/>
    <mergeCell ref="F257:G257"/>
    <mergeCell ref="C306:E306"/>
    <mergeCell ref="B312:F312"/>
    <mergeCell ref="B289:B301"/>
    <mergeCell ref="C300:F300"/>
    <mergeCell ref="C305:E305"/>
    <mergeCell ref="B320:F321"/>
    <mergeCell ref="S320:T321"/>
    <mergeCell ref="B288:T288"/>
    <mergeCell ref="C298:G298"/>
    <mergeCell ref="C260:D260"/>
    <mergeCell ref="C264:E264"/>
    <mergeCell ref="K260:L260"/>
    <mergeCell ref="I273:K273"/>
    <mergeCell ref="D275:E275"/>
    <mergeCell ref="H291:I291"/>
    <mergeCell ref="H298:I298"/>
    <mergeCell ref="C296:D296"/>
    <mergeCell ref="J292:L292"/>
    <mergeCell ref="C289:T289"/>
    <mergeCell ref="M291:T297"/>
    <mergeCell ref="C291:E291"/>
    <mergeCell ref="C295:D295"/>
    <mergeCell ref="I272:K272"/>
    <mergeCell ref="B287:T287"/>
    <mergeCell ref="D286:E286"/>
    <mergeCell ref="J281:T282"/>
    <mergeCell ref="B281:E281"/>
    <mergeCell ref="B285:C285"/>
    <mergeCell ref="F285:I285"/>
    <mergeCell ref="G280:H280"/>
    <mergeCell ref="J298:K298"/>
    <mergeCell ref="E295:F295"/>
    <mergeCell ref="B322:F322"/>
    <mergeCell ref="G322:R322"/>
    <mergeCell ref="B303:B308"/>
    <mergeCell ref="M305:T306"/>
    <mergeCell ref="C307:F307"/>
    <mergeCell ref="C308:D308"/>
    <mergeCell ref="E308:F308"/>
    <mergeCell ref="G318:R318"/>
    <mergeCell ref="M290:T290"/>
    <mergeCell ref="E296:F296"/>
    <mergeCell ref="F306:G306"/>
    <mergeCell ref="H306:I306"/>
    <mergeCell ref="J306:L306"/>
    <mergeCell ref="G307:J308"/>
    <mergeCell ref="F305:G305"/>
    <mergeCell ref="H305:I305"/>
    <mergeCell ref="J305:L305"/>
    <mergeCell ref="B309:T309"/>
    <mergeCell ref="K307:T308"/>
    <mergeCell ref="B317:T317"/>
    <mergeCell ref="S388:T388"/>
    <mergeCell ref="G385:R385"/>
    <mergeCell ref="S385:T385"/>
    <mergeCell ref="B386:F386"/>
    <mergeCell ref="B387:F387"/>
    <mergeCell ref="B323:F323"/>
    <mergeCell ref="C292:E292"/>
    <mergeCell ref="F293:G293"/>
    <mergeCell ref="C293:E293"/>
    <mergeCell ref="G323:R323"/>
    <mergeCell ref="H293:I293"/>
    <mergeCell ref="C304:L304"/>
    <mergeCell ref="B315:F315"/>
    <mergeCell ref="M299:T299"/>
    <mergeCell ref="C297:L297"/>
    <mergeCell ref="J293:L293"/>
    <mergeCell ref="G312:R312"/>
    <mergeCell ref="M304:T304"/>
    <mergeCell ref="S318:T318"/>
    <mergeCell ref="S313:T313"/>
    <mergeCell ref="B382:F382"/>
    <mergeCell ref="G382:R382"/>
    <mergeCell ref="G368:R368"/>
    <mergeCell ref="B383:T383"/>
    <mergeCell ref="B384:F384"/>
    <mergeCell ref="G384:R384"/>
    <mergeCell ref="S384:T384"/>
    <mergeCell ref="G374:R374"/>
    <mergeCell ref="B374:F374"/>
    <mergeCell ref="S324:T368"/>
    <mergeCell ref="B397:F397"/>
    <mergeCell ref="G397:P397"/>
    <mergeCell ref="Q397:T397"/>
    <mergeCell ref="B393:T393"/>
    <mergeCell ref="B395:Q395"/>
    <mergeCell ref="R395:T395"/>
    <mergeCell ref="B389:F389"/>
    <mergeCell ref="G389:R389"/>
    <mergeCell ref="S389:T389"/>
    <mergeCell ref="B396:F396"/>
    <mergeCell ref="G396:P396"/>
    <mergeCell ref="Q396:T396"/>
    <mergeCell ref="B391:F391"/>
    <mergeCell ref="G391:R391"/>
    <mergeCell ref="S391:T391"/>
    <mergeCell ref="G354:R355"/>
    <mergeCell ref="G376:R376"/>
    <mergeCell ref="B376:F376"/>
    <mergeCell ref="G375:R375"/>
    <mergeCell ref="G366:R366"/>
    <mergeCell ref="B375:F375"/>
    <mergeCell ref="G390:R390"/>
    <mergeCell ref="B388:F388"/>
    <mergeCell ref="G388:R388"/>
    <mergeCell ref="D282:E282"/>
    <mergeCell ref="J283:T283"/>
    <mergeCell ref="B279:F279"/>
    <mergeCell ref="I279:J279"/>
    <mergeCell ref="L279:T279"/>
    <mergeCell ref="J286:T286"/>
    <mergeCell ref="S322:T322"/>
    <mergeCell ref="B276:C276"/>
    <mergeCell ref="G346:R346"/>
    <mergeCell ref="C303:T303"/>
    <mergeCell ref="C299:G299"/>
    <mergeCell ref="C301:D301"/>
    <mergeCell ref="G345:R345"/>
    <mergeCell ref="G324:R324"/>
    <mergeCell ref="B318:F318"/>
    <mergeCell ref="S323:T323"/>
    <mergeCell ref="G315:R315"/>
    <mergeCell ref="M298:T298"/>
    <mergeCell ref="F291:G291"/>
    <mergeCell ref="C290:L290"/>
    <mergeCell ref="H295:L295"/>
    <mergeCell ref="H292:I292"/>
    <mergeCell ref="G300:J301"/>
    <mergeCell ref="K300:T301"/>
    <mergeCell ref="E301:F301"/>
    <mergeCell ref="S312:T312"/>
    <mergeCell ref="H299:I299"/>
    <mergeCell ref="B302:T302"/>
    <mergeCell ref="F286:I286"/>
    <mergeCell ref="B286:C286"/>
    <mergeCell ref="B284:C284"/>
    <mergeCell ref="L272:T278"/>
    <mergeCell ref="G273:H273"/>
    <mergeCell ref="D283:E283"/>
    <mergeCell ref="D284:E284"/>
    <mergeCell ref="F284:I284"/>
    <mergeCell ref="J284:T284"/>
    <mergeCell ref="B282:C282"/>
    <mergeCell ref="H296:L296"/>
    <mergeCell ref="G326:R326"/>
    <mergeCell ref="G327:R327"/>
    <mergeCell ref="G328:R328"/>
    <mergeCell ref="G329:R329"/>
    <mergeCell ref="G330:R330"/>
    <mergeCell ref="G333:R333"/>
    <mergeCell ref="G363:R363"/>
    <mergeCell ref="S390:T390"/>
    <mergeCell ref="G373:R373"/>
    <mergeCell ref="G356:R357"/>
    <mergeCell ref="G367:R367"/>
    <mergeCell ref="B378:F378"/>
    <mergeCell ref="G378:R378"/>
    <mergeCell ref="B379:F379"/>
    <mergeCell ref="G379:R379"/>
    <mergeCell ref="S373:T379"/>
    <mergeCell ref="B390:F390"/>
    <mergeCell ref="B324:F372"/>
    <mergeCell ref="E273:F273"/>
    <mergeCell ref="J291:L291"/>
    <mergeCell ref="J299:K299"/>
    <mergeCell ref="F292:G292"/>
    <mergeCell ref="B283:C283"/>
    <mergeCell ref="G364:R364"/>
    <mergeCell ref="G365:R365"/>
    <mergeCell ref="G361:R361"/>
    <mergeCell ref="G360:R360"/>
    <mergeCell ref="G359:R359"/>
    <mergeCell ref="G362:R362"/>
    <mergeCell ref="G358:R358"/>
    <mergeCell ref="G350:R350"/>
    <mergeCell ref="G351:R351"/>
    <mergeCell ref="G344:R344"/>
    <mergeCell ref="G343:R343"/>
    <mergeCell ref="G340:R341"/>
    <mergeCell ref="G331:R331"/>
    <mergeCell ref="G332:R332"/>
    <mergeCell ref="G347:R348"/>
    <mergeCell ref="G352:R352"/>
    <mergeCell ref="G353:R353"/>
    <mergeCell ref="G335:R336"/>
    <mergeCell ref="G339:R339"/>
    <mergeCell ref="G349:R349"/>
    <mergeCell ref="G386:R386"/>
    <mergeCell ref="S386:T386"/>
    <mergeCell ref="B385:F385"/>
    <mergeCell ref="B377:F377"/>
    <mergeCell ref="G377:R377"/>
    <mergeCell ref="G369:R369"/>
    <mergeCell ref="G370:R371"/>
    <mergeCell ref="G372:R372"/>
    <mergeCell ref="B373:F373"/>
    <mergeCell ref="V312:W312"/>
    <mergeCell ref="B310:T310"/>
    <mergeCell ref="B311:F311"/>
    <mergeCell ref="G311:R311"/>
    <mergeCell ref="S311:T311"/>
    <mergeCell ref="G319:R319"/>
    <mergeCell ref="S319:T319"/>
    <mergeCell ref="B319:F319"/>
    <mergeCell ref="B316:F316"/>
    <mergeCell ref="G316:R316"/>
    <mergeCell ref="S316:T316"/>
    <mergeCell ref="B314:F314"/>
    <mergeCell ref="S315:T315"/>
    <mergeCell ref="B313:F313"/>
    <mergeCell ref="G313:R313"/>
    <mergeCell ref="G314:R314"/>
    <mergeCell ref="S314:T314"/>
    <mergeCell ref="G342:R342"/>
    <mergeCell ref="G338:R338"/>
    <mergeCell ref="G337:R337"/>
    <mergeCell ref="G334:R334"/>
    <mergeCell ref="W324:X368"/>
    <mergeCell ref="G325:R325"/>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52:H52"/>
    <mergeCell ref="I52:J52"/>
    <mergeCell ref="K52:L52"/>
    <mergeCell ref="M52:R52"/>
    <mergeCell ref="B43:H43"/>
    <mergeCell ref="I43:J43"/>
    <mergeCell ref="K43:L43"/>
    <mergeCell ref="M43:R43"/>
    <mergeCell ref="B44:H44"/>
    <mergeCell ref="I44:J44"/>
    <mergeCell ref="B49:H49"/>
    <mergeCell ref="I49:J49"/>
    <mergeCell ref="K49:L49"/>
    <mergeCell ref="M49:R49"/>
    <mergeCell ref="B50:H50"/>
    <mergeCell ref="F35:I36"/>
    <mergeCell ref="B33:E34"/>
    <mergeCell ref="S64:T64"/>
    <mergeCell ref="E65:H65"/>
    <mergeCell ref="E67:H67"/>
    <mergeCell ref="S67:T67"/>
    <mergeCell ref="I64:R64"/>
    <mergeCell ref="E63:H63"/>
    <mergeCell ref="E61:H61"/>
    <mergeCell ref="B56:H56"/>
    <mergeCell ref="I56:J56"/>
    <mergeCell ref="C61:D61"/>
    <mergeCell ref="E62:H62"/>
    <mergeCell ref="I62:R62"/>
    <mergeCell ref="S62:T62"/>
    <mergeCell ref="B62:B72"/>
    <mergeCell ref="I63:R63"/>
    <mergeCell ref="E68:H68"/>
    <mergeCell ref="I65:R65"/>
    <mergeCell ref="S65:T65"/>
    <mergeCell ref="I69:R69"/>
    <mergeCell ref="I68:R68"/>
    <mergeCell ref="S68:T68"/>
    <mergeCell ref="S69:T69"/>
    <mergeCell ref="I66:R66"/>
    <mergeCell ref="S66:T66"/>
    <mergeCell ref="S61:T61"/>
    <mergeCell ref="E64:H64"/>
    <mergeCell ref="I61:R61"/>
    <mergeCell ref="E69:H69"/>
    <mergeCell ref="I72:R72"/>
    <mergeCell ref="S72:T72"/>
    <mergeCell ref="C62:D72"/>
    <mergeCell ref="E70:H70"/>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B53:H53"/>
    <mergeCell ref="I53:J53"/>
    <mergeCell ref="K53:L53"/>
    <mergeCell ref="M53:R53"/>
    <mergeCell ref="I50:J50"/>
    <mergeCell ref="K50:L50"/>
    <mergeCell ref="M50:R50"/>
    <mergeCell ref="B51:H51"/>
    <mergeCell ref="I51:J51"/>
    <mergeCell ref="K51:L51"/>
    <mergeCell ref="M51:R51"/>
    <mergeCell ref="M42:R42"/>
    <mergeCell ref="O30:Q30"/>
    <mergeCell ref="R30:T30"/>
    <mergeCell ref="F29:I29"/>
    <mergeCell ref="B29:E29"/>
    <mergeCell ref="O29:Q29"/>
    <mergeCell ref="B47:H47"/>
    <mergeCell ref="E78:H78"/>
    <mergeCell ref="S73:T73"/>
    <mergeCell ref="S79:T79"/>
    <mergeCell ref="S75:T75"/>
    <mergeCell ref="S76:T76"/>
    <mergeCell ref="I78:R78"/>
    <mergeCell ref="S77:T77"/>
    <mergeCell ref="S74:T74"/>
    <mergeCell ref="S78:T78"/>
    <mergeCell ref="I81:R81"/>
    <mergeCell ref="I79:R79"/>
    <mergeCell ref="E75:H75"/>
    <mergeCell ref="E73:H73"/>
    <mergeCell ref="I80:R80"/>
    <mergeCell ref="I77:R77"/>
    <mergeCell ref="E71:H71"/>
    <mergeCell ref="I71:R71"/>
    <mergeCell ref="I70:R70"/>
    <mergeCell ref="E76:H76"/>
    <mergeCell ref="I76:R76"/>
    <mergeCell ref="E108:I108"/>
    <mergeCell ref="E104:I104"/>
    <mergeCell ref="S105:T105"/>
    <mergeCell ref="S107:T107"/>
    <mergeCell ref="S106:T106"/>
    <mergeCell ref="E103:I103"/>
    <mergeCell ref="E106:I106"/>
    <mergeCell ref="B100:B107"/>
    <mergeCell ref="J105:R105"/>
    <mergeCell ref="S100:T100"/>
    <mergeCell ref="S103:T103"/>
    <mergeCell ref="J104:R104"/>
    <mergeCell ref="C100:D107"/>
    <mergeCell ref="D111:J111"/>
    <mergeCell ref="K111:R111"/>
    <mergeCell ref="S111:T111"/>
    <mergeCell ref="S104:T104"/>
    <mergeCell ref="S102:T102"/>
    <mergeCell ref="J103:R103"/>
    <mergeCell ref="J107:R107"/>
    <mergeCell ref="J106:R106"/>
    <mergeCell ref="J101:R101"/>
    <mergeCell ref="B111:C111"/>
    <mergeCell ref="B73:B83"/>
    <mergeCell ref="E109:I109"/>
    <mergeCell ref="J108:R108"/>
    <mergeCell ref="J109:R109"/>
    <mergeCell ref="S109:T109"/>
    <mergeCell ref="C97:D99"/>
    <mergeCell ref="C108:D108"/>
    <mergeCell ref="C109:D109"/>
    <mergeCell ref="E107:I107"/>
    <mergeCell ref="E84:H84"/>
    <mergeCell ref="I82:R82"/>
    <mergeCell ref="S82:T82"/>
    <mergeCell ref="B86:T86"/>
    <mergeCell ref="B87:T87"/>
    <mergeCell ref="E82:H82"/>
    <mergeCell ref="S83:T83"/>
    <mergeCell ref="B84:B85"/>
    <mergeCell ref="C84:D85"/>
    <mergeCell ref="I83:R83"/>
    <mergeCell ref="E85:H85"/>
    <mergeCell ref="I85:R85"/>
    <mergeCell ref="E83:H83"/>
    <mergeCell ref="I84:R84"/>
    <mergeCell ref="S84:T84"/>
    <mergeCell ref="S85:T85"/>
    <mergeCell ref="S108:T108"/>
    <mergeCell ref="E105:I105"/>
    <mergeCell ref="B97:B99"/>
    <mergeCell ref="E102:I102"/>
    <mergeCell ref="J102:R102"/>
    <mergeCell ref="S90:T90"/>
    <mergeCell ref="E90:I90"/>
    <mergeCell ref="J90:R90"/>
    <mergeCell ref="E97:I97"/>
    <mergeCell ref="J97:R97"/>
    <mergeCell ref="S97:T97"/>
    <mergeCell ref="S101:T101"/>
    <mergeCell ref="S98:T98"/>
    <mergeCell ref="E88:I88"/>
    <mergeCell ref="J88:R88"/>
    <mergeCell ref="S88:T88"/>
    <mergeCell ref="C88:D88"/>
    <mergeCell ref="B89:B96"/>
    <mergeCell ref="E101:I101"/>
    <mergeCell ref="E98:I98"/>
    <mergeCell ref="J92:R92"/>
    <mergeCell ref="J98:R98"/>
    <mergeCell ref="J89:R89"/>
    <mergeCell ref="E94:I94"/>
    <mergeCell ref="S89:T89"/>
    <mergeCell ref="S94:T94"/>
    <mergeCell ref="E91:I91"/>
    <mergeCell ref="E96:I96"/>
    <mergeCell ref="J96:R96"/>
    <mergeCell ref="S96:T96"/>
    <mergeCell ref="C89:D96"/>
    <mergeCell ref="J91:R91"/>
    <mergeCell ref="E95:I95"/>
    <mergeCell ref="J94:R94"/>
    <mergeCell ref="S91:T91"/>
    <mergeCell ref="S93:T93"/>
    <mergeCell ref="S99:T99"/>
    <mergeCell ref="S95:T95"/>
    <mergeCell ref="E89:I89"/>
    <mergeCell ref="S128:T128"/>
    <mergeCell ref="S150:T150"/>
    <mergeCell ref="S152:T152"/>
    <mergeCell ref="S151:T151"/>
    <mergeCell ref="D150:J150"/>
    <mergeCell ref="S153:T153"/>
    <mergeCell ref="K152:R152"/>
    <mergeCell ref="K153:R153"/>
    <mergeCell ref="B153:C153"/>
    <mergeCell ref="E164:F164"/>
    <mergeCell ref="B156:T156"/>
    <mergeCell ref="S154:T154"/>
    <mergeCell ref="K141:R141"/>
    <mergeCell ref="K142:R142"/>
    <mergeCell ref="K144:R144"/>
    <mergeCell ref="B140:C140"/>
    <mergeCell ref="D140:J140"/>
    <mergeCell ref="S140:T140"/>
    <mergeCell ref="B141:C141"/>
    <mergeCell ref="D141:J141"/>
    <mergeCell ref="S141:T141"/>
    <mergeCell ref="B142:C142"/>
    <mergeCell ref="B131:T131"/>
    <mergeCell ref="K154:R154"/>
    <mergeCell ref="S142:T142"/>
    <mergeCell ref="B144:C144"/>
    <mergeCell ref="D144:J144"/>
    <mergeCell ref="S144:T144"/>
    <mergeCell ref="D143:J143"/>
    <mergeCell ref="K143:R143"/>
    <mergeCell ref="S143:T143"/>
    <mergeCell ref="G129:R129"/>
    <mergeCell ref="B143:C143"/>
    <mergeCell ref="B163:D163"/>
    <mergeCell ref="B175:K175"/>
    <mergeCell ref="G177:K177"/>
    <mergeCell ref="B183:C183"/>
    <mergeCell ref="J182:T182"/>
    <mergeCell ref="K249:T249"/>
    <mergeCell ref="J196:T196"/>
    <mergeCell ref="B191:C191"/>
    <mergeCell ref="D191:E191"/>
    <mergeCell ref="F191:I191"/>
    <mergeCell ref="J191:T191"/>
    <mergeCell ref="D192:E192"/>
    <mergeCell ref="F192:I192"/>
    <mergeCell ref="J192:T192"/>
    <mergeCell ref="B193:C193"/>
    <mergeCell ref="D193:E193"/>
    <mergeCell ref="D195:E195"/>
    <mergeCell ref="F195:I195"/>
    <mergeCell ref="J195:T195"/>
    <mergeCell ref="F193:I193"/>
    <mergeCell ref="J193:T193"/>
    <mergeCell ref="B194:C194"/>
    <mergeCell ref="J198:T198"/>
    <mergeCell ref="B197:C197"/>
    <mergeCell ref="F196:I196"/>
    <mergeCell ref="D194:E194"/>
    <mergeCell ref="F194:I194"/>
    <mergeCell ref="J197:T197"/>
    <mergeCell ref="B196:C196"/>
    <mergeCell ref="D196:E196"/>
    <mergeCell ref="B195:C195"/>
    <mergeCell ref="B394:T394"/>
    <mergeCell ref="C250:D250"/>
    <mergeCell ref="E250:F250"/>
    <mergeCell ref="G250:J250"/>
    <mergeCell ref="K250:T250"/>
    <mergeCell ref="C251:D251"/>
    <mergeCell ref="E251:F251"/>
    <mergeCell ref="G251:J251"/>
    <mergeCell ref="K251:T251"/>
    <mergeCell ref="F283:I283"/>
    <mergeCell ref="G228:J228"/>
    <mergeCell ref="K228:T228"/>
    <mergeCell ref="G229:J229"/>
    <mergeCell ref="K229:T229"/>
    <mergeCell ref="E227:F227"/>
    <mergeCell ref="C218:L218"/>
    <mergeCell ref="E231:F231"/>
    <mergeCell ref="G231:J231"/>
    <mergeCell ref="K231:T231"/>
    <mergeCell ref="C232:D232"/>
    <mergeCell ref="E234:F234"/>
    <mergeCell ref="K230:T230"/>
    <mergeCell ref="F220:G220"/>
    <mergeCell ref="H222:I222"/>
    <mergeCell ref="E222:F222"/>
    <mergeCell ref="G387:R387"/>
    <mergeCell ref="K247:T247"/>
    <mergeCell ref="C248:D248"/>
    <mergeCell ref="E248:F248"/>
    <mergeCell ref="G320:R321"/>
    <mergeCell ref="G249:J249"/>
    <mergeCell ref="S387:T387"/>
    <mergeCell ref="K246:T246"/>
    <mergeCell ref="E245:F245"/>
    <mergeCell ref="G245:J245"/>
    <mergeCell ref="K245:T245"/>
    <mergeCell ref="E223:F223"/>
    <mergeCell ref="B215:C215"/>
    <mergeCell ref="D215:E215"/>
    <mergeCell ref="F215:I215"/>
    <mergeCell ref="J215:T215"/>
    <mergeCell ref="C229:D229"/>
    <mergeCell ref="C228:D228"/>
    <mergeCell ref="E228:F228"/>
    <mergeCell ref="B214:C214"/>
    <mergeCell ref="G248:J248"/>
    <mergeCell ref="K248:T248"/>
    <mergeCell ref="C241:D241"/>
    <mergeCell ref="E241:F241"/>
    <mergeCell ref="D214:E214"/>
    <mergeCell ref="F214:I214"/>
    <mergeCell ref="J214:T214"/>
    <mergeCell ref="B217:B238"/>
    <mergeCell ref="E229:F229"/>
    <mergeCell ref="C233:D233"/>
    <mergeCell ref="G236:J236"/>
    <mergeCell ref="K238:T238"/>
    <mergeCell ref="E236:F236"/>
    <mergeCell ref="E233:F233"/>
    <mergeCell ref="H219:I219"/>
    <mergeCell ref="K241:T241"/>
    <mergeCell ref="G241:J241"/>
    <mergeCell ref="K236:T236"/>
    <mergeCell ref="E238:F238"/>
    <mergeCell ref="K132:R132"/>
    <mergeCell ref="C252:D252"/>
    <mergeCell ref="E252:F252"/>
    <mergeCell ref="G252:J252"/>
    <mergeCell ref="K252:T252"/>
    <mergeCell ref="D199:E199"/>
    <mergeCell ref="B199:C199"/>
    <mergeCell ref="B200:C200"/>
    <mergeCell ref="B203:C203"/>
    <mergeCell ref="D203:E203"/>
    <mergeCell ref="F203:I203"/>
    <mergeCell ref="B204:C204"/>
    <mergeCell ref="D204:E204"/>
    <mergeCell ref="K232:T232"/>
    <mergeCell ref="B208:C208"/>
    <mergeCell ref="D208:E208"/>
    <mergeCell ref="F208:I208"/>
    <mergeCell ref="J212:T212"/>
    <mergeCell ref="D213:E213"/>
    <mergeCell ref="F213:I213"/>
    <mergeCell ref="C225:L225"/>
    <mergeCell ref="G232:J232"/>
    <mergeCell ref="K233:T233"/>
    <mergeCell ref="E235:F235"/>
    <mergeCell ref="G235:J235"/>
    <mergeCell ref="C217:T217"/>
    <mergeCell ref="M219:T225"/>
    <mergeCell ref="C236:D236"/>
    <mergeCell ref="G230:J230"/>
    <mergeCell ref="C223:D223"/>
    <mergeCell ref="K222:L222"/>
    <mergeCell ref="J219:L219"/>
    <mergeCell ref="B157:T157"/>
    <mergeCell ref="J194:T194"/>
    <mergeCell ref="F188:I188"/>
    <mergeCell ref="B192:C192"/>
    <mergeCell ref="B187:C187"/>
    <mergeCell ref="F190:I190"/>
    <mergeCell ref="J190:T190"/>
    <mergeCell ref="D187:E187"/>
    <mergeCell ref="F186:I186"/>
    <mergeCell ref="I173:K173"/>
    <mergeCell ref="B171:T171"/>
    <mergeCell ref="E161:F161"/>
    <mergeCell ref="D184:E184"/>
    <mergeCell ref="B182:C182"/>
    <mergeCell ref="J183:T183"/>
    <mergeCell ref="B184:C184"/>
    <mergeCell ref="F185:I185"/>
    <mergeCell ref="J187:T187"/>
    <mergeCell ref="D188:E188"/>
    <mergeCell ref="B188:C188"/>
    <mergeCell ref="B189:C189"/>
    <mergeCell ref="D189:E189"/>
    <mergeCell ref="F189:I189"/>
    <mergeCell ref="I174:K174"/>
    <mergeCell ref="G174:H174"/>
    <mergeCell ref="D186:E186"/>
    <mergeCell ref="F187:I187"/>
    <mergeCell ref="J186:T186"/>
    <mergeCell ref="D181:E181"/>
    <mergeCell ref="D177:E177"/>
    <mergeCell ref="F183:I183"/>
    <mergeCell ref="B176:C176"/>
    <mergeCell ref="G380:R380"/>
    <mergeCell ref="G381:R381"/>
    <mergeCell ref="B380:F380"/>
    <mergeCell ref="B381:F381"/>
    <mergeCell ref="B113:C113"/>
    <mergeCell ref="D113:J113"/>
    <mergeCell ref="K113:R113"/>
    <mergeCell ref="S113:T113"/>
    <mergeCell ref="B114:C114"/>
    <mergeCell ref="D114:J114"/>
    <mergeCell ref="K114:R114"/>
    <mergeCell ref="S114:T114"/>
    <mergeCell ref="B115:C115"/>
    <mergeCell ref="D115:J115"/>
    <mergeCell ref="K115:R115"/>
    <mergeCell ref="S115:T115"/>
    <mergeCell ref="B116:C116"/>
    <mergeCell ref="D116:J116"/>
    <mergeCell ref="K116:R116"/>
    <mergeCell ref="S116:T116"/>
    <mergeCell ref="S120:T120"/>
    <mergeCell ref="S121:T121"/>
    <mergeCell ref="S122:T122"/>
    <mergeCell ref="S117:T117"/>
    <mergeCell ref="S118:T118"/>
    <mergeCell ref="B119:T119"/>
    <mergeCell ref="D117:J117"/>
    <mergeCell ref="K117:R117"/>
    <mergeCell ref="B117:C117"/>
    <mergeCell ref="B206:C206"/>
    <mergeCell ref="D206:E206"/>
    <mergeCell ref="F206:I206"/>
    <mergeCell ref="K134:R134"/>
    <mergeCell ref="K135:R135"/>
    <mergeCell ref="K136:R136"/>
    <mergeCell ref="K138:R138"/>
    <mergeCell ref="K139:R139"/>
    <mergeCell ref="K137:R137"/>
    <mergeCell ref="B134:C134"/>
    <mergeCell ref="D134:J134"/>
    <mergeCell ref="S134:T134"/>
    <mergeCell ref="B135:C135"/>
    <mergeCell ref="D135:J135"/>
    <mergeCell ref="S135:T135"/>
    <mergeCell ref="B136:C136"/>
    <mergeCell ref="D136:J136"/>
    <mergeCell ref="S136:T136"/>
    <mergeCell ref="B137:C137"/>
    <mergeCell ref="D137:J137"/>
    <mergeCell ref="S137:T137"/>
    <mergeCell ref="B138:C138"/>
    <mergeCell ref="D138:J138"/>
    <mergeCell ref="S138:T138"/>
    <mergeCell ref="B139:C139"/>
    <mergeCell ref="D139:J139"/>
    <mergeCell ref="S139:T139"/>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2A6A1A-A934-4F46-AA11-C781AA9225AE}">
  <dimension ref="B1:S81"/>
  <sheetViews>
    <sheetView topLeftCell="A4" zoomScale="85" zoomScaleNormal="85" workbookViewId="0">
      <selection activeCell="C20" sqref="C20"/>
    </sheetView>
  </sheetViews>
  <sheetFormatPr baseColWidth="10" defaultColWidth="10.85546875" defaultRowHeight="12.75" x14ac:dyDescent="0.2"/>
  <cols>
    <col min="1" max="1" width="4.5703125" style="35" customWidth="1"/>
    <col min="2" max="2" width="20.28515625" style="34" customWidth="1"/>
    <col min="3" max="3" width="10" style="35" customWidth="1"/>
    <col min="4" max="4" width="11.28515625" style="35" customWidth="1"/>
    <col min="5" max="5" width="11.42578125" style="35" customWidth="1"/>
    <col min="6" max="6" width="11.7109375" style="35" customWidth="1"/>
    <col min="7" max="7" width="15.42578125" style="35" customWidth="1"/>
    <col min="8" max="8" width="10.7109375" style="35" customWidth="1"/>
    <col min="9" max="10" width="19.42578125" style="35" customWidth="1"/>
    <col min="11" max="11" width="17.140625" style="35" customWidth="1"/>
    <col min="12" max="16" width="10.85546875" style="35"/>
    <col min="17" max="17" width="15" style="35" customWidth="1"/>
    <col min="18" max="18" width="10.5703125" style="35" customWidth="1"/>
    <col min="19" max="19" width="17" style="35" customWidth="1"/>
    <col min="20" max="16384" width="10.85546875" style="35"/>
  </cols>
  <sheetData>
    <row r="1" spans="2:19" ht="15" thickBot="1" x14ac:dyDescent="0.25">
      <c r="K1" s="6"/>
      <c r="L1" s="6"/>
      <c r="M1" s="6"/>
      <c r="N1" s="6"/>
      <c r="O1" s="6"/>
      <c r="P1" s="6"/>
      <c r="Q1" s="6"/>
      <c r="R1" s="6"/>
      <c r="S1" s="6"/>
    </row>
    <row r="2" spans="2:19" ht="14.25" customHeight="1" x14ac:dyDescent="0.2">
      <c r="B2" s="678" t="s">
        <v>325</v>
      </c>
      <c r="C2" s="679"/>
      <c r="D2" s="679"/>
      <c r="E2" s="679"/>
      <c r="F2" s="679"/>
      <c r="G2" s="679"/>
      <c r="H2" s="679"/>
      <c r="I2" s="680"/>
      <c r="J2" s="123"/>
      <c r="K2" s="684" t="s">
        <v>325</v>
      </c>
      <c r="L2" s="685"/>
      <c r="M2" s="685"/>
      <c r="N2" s="685"/>
      <c r="O2" s="685"/>
      <c r="P2" s="685"/>
      <c r="Q2" s="685"/>
      <c r="R2" s="685"/>
      <c r="S2" s="686"/>
    </row>
    <row r="3" spans="2:19" ht="34.5" customHeight="1" x14ac:dyDescent="0.2">
      <c r="B3" s="681"/>
      <c r="C3" s="682"/>
      <c r="D3" s="682"/>
      <c r="E3" s="682"/>
      <c r="F3" s="682"/>
      <c r="G3" s="682"/>
      <c r="H3" s="682"/>
      <c r="I3" s="683"/>
      <c r="J3" s="123"/>
      <c r="K3" s="687"/>
      <c r="L3" s="688"/>
      <c r="M3" s="688"/>
      <c r="N3" s="688"/>
      <c r="O3" s="688"/>
      <c r="P3" s="688"/>
      <c r="Q3" s="688"/>
      <c r="R3" s="688"/>
      <c r="S3" s="689"/>
    </row>
    <row r="4" spans="2:19" ht="27.75" customHeight="1" x14ac:dyDescent="0.2">
      <c r="B4" s="690" t="s">
        <v>326</v>
      </c>
      <c r="C4" s="691"/>
      <c r="D4" s="691"/>
      <c r="E4" s="691"/>
      <c r="F4" s="692"/>
      <c r="G4" s="111" t="s">
        <v>575</v>
      </c>
      <c r="H4" s="162" t="s">
        <v>2</v>
      </c>
      <c r="I4" s="112" t="s">
        <v>0</v>
      </c>
      <c r="J4" s="124"/>
      <c r="K4" s="696" t="s">
        <v>326</v>
      </c>
      <c r="L4" s="696"/>
      <c r="M4" s="696"/>
      <c r="N4" s="696"/>
      <c r="O4" s="696"/>
      <c r="P4" s="697" t="s">
        <v>960</v>
      </c>
      <c r="Q4" s="697"/>
      <c r="R4" s="162" t="s">
        <v>0</v>
      </c>
      <c r="S4" s="163" t="s">
        <v>2</v>
      </c>
    </row>
    <row r="5" spans="2:19" ht="27.75" customHeight="1" x14ac:dyDescent="0.25">
      <c r="B5" s="693"/>
      <c r="C5" s="694"/>
      <c r="D5" s="694"/>
      <c r="E5" s="694"/>
      <c r="F5" s="695"/>
      <c r="G5" s="113" t="s">
        <v>598</v>
      </c>
      <c r="H5" s="164">
        <v>3</v>
      </c>
      <c r="I5" s="114" t="s">
        <v>327</v>
      </c>
      <c r="J5" s="125"/>
      <c r="K5" s="696"/>
      <c r="L5" s="696"/>
      <c r="M5" s="696"/>
      <c r="N5" s="696"/>
      <c r="O5" s="696"/>
      <c r="P5" s="698" t="s">
        <v>576</v>
      </c>
      <c r="Q5" s="698"/>
      <c r="R5" s="164" t="s">
        <v>328</v>
      </c>
      <c r="S5" s="154">
        <v>4</v>
      </c>
    </row>
    <row r="6" spans="2:19" ht="33.75" customHeight="1" x14ac:dyDescent="0.2">
      <c r="B6" s="660" t="s">
        <v>329</v>
      </c>
      <c r="C6" s="661"/>
      <c r="D6" s="661"/>
      <c r="E6" s="661"/>
      <c r="F6" s="661"/>
      <c r="G6" s="661"/>
      <c r="H6" s="662"/>
      <c r="I6" s="663"/>
      <c r="J6" s="124"/>
      <c r="K6" s="664" t="s">
        <v>330</v>
      </c>
      <c r="L6" s="665"/>
      <c r="M6" s="665"/>
      <c r="N6" s="665"/>
      <c r="O6" s="665"/>
      <c r="P6" s="665"/>
      <c r="Q6" s="665"/>
      <c r="R6" s="665"/>
      <c r="S6" s="666"/>
    </row>
    <row r="7" spans="2:19" ht="15" customHeight="1" x14ac:dyDescent="0.2">
      <c r="B7" s="667" t="s">
        <v>331</v>
      </c>
      <c r="C7" s="668"/>
      <c r="D7" s="670">
        <v>1</v>
      </c>
      <c r="E7" s="670">
        <v>2</v>
      </c>
      <c r="F7" s="670">
        <v>3</v>
      </c>
      <c r="G7" s="672" t="s">
        <v>332</v>
      </c>
      <c r="H7" s="674" t="s">
        <v>96</v>
      </c>
      <c r="I7" s="663"/>
      <c r="J7" s="124"/>
      <c r="K7" s="676" t="s">
        <v>961</v>
      </c>
      <c r="L7" s="677"/>
      <c r="M7" s="677" t="s">
        <v>962</v>
      </c>
      <c r="N7" s="677" t="s">
        <v>963</v>
      </c>
      <c r="O7" s="677" t="s">
        <v>964</v>
      </c>
      <c r="P7" s="677" t="s">
        <v>965</v>
      </c>
      <c r="Q7" s="677" t="s">
        <v>332</v>
      </c>
      <c r="R7" s="674" t="s">
        <v>96</v>
      </c>
      <c r="S7" s="663"/>
    </row>
    <row r="8" spans="2:19" ht="15.75" customHeight="1" x14ac:dyDescent="0.2">
      <c r="B8" s="664"/>
      <c r="C8" s="669"/>
      <c r="D8" s="671"/>
      <c r="E8" s="671"/>
      <c r="F8" s="671"/>
      <c r="G8" s="673"/>
      <c r="H8" s="675"/>
      <c r="I8" s="666"/>
      <c r="J8" s="124"/>
      <c r="K8" s="676"/>
      <c r="L8" s="677"/>
      <c r="M8" s="677"/>
      <c r="N8" s="677"/>
      <c r="O8" s="677"/>
      <c r="P8" s="677"/>
      <c r="Q8" s="677"/>
      <c r="R8" s="675"/>
      <c r="S8" s="666"/>
    </row>
    <row r="9" spans="2:19" ht="15.75" customHeight="1" thickBot="1" x14ac:dyDescent="0.3">
      <c r="B9" s="115">
        <v>3</v>
      </c>
      <c r="C9" s="116">
        <v>500</v>
      </c>
      <c r="D9" s="116">
        <v>3</v>
      </c>
      <c r="E9" s="116">
        <v>50</v>
      </c>
      <c r="F9" s="116"/>
      <c r="G9" s="116"/>
      <c r="H9" s="656"/>
      <c r="I9" s="657"/>
      <c r="J9" s="126"/>
      <c r="K9" s="115">
        <v>3</v>
      </c>
      <c r="L9" s="116">
        <v>500</v>
      </c>
      <c r="M9" s="116">
        <v>3</v>
      </c>
      <c r="N9" s="116"/>
      <c r="O9" s="116">
        <v>50</v>
      </c>
      <c r="P9" s="116"/>
      <c r="Q9" s="116"/>
      <c r="R9" s="658"/>
      <c r="S9" s="659"/>
    </row>
    <row r="10" spans="2:19" ht="20.25" customHeight="1" x14ac:dyDescent="0.2">
      <c r="B10" s="638" t="s">
        <v>333</v>
      </c>
      <c r="C10" s="117">
        <v>1</v>
      </c>
      <c r="D10" s="36">
        <v>227</v>
      </c>
      <c r="E10" s="36">
        <v>164</v>
      </c>
      <c r="F10" s="36">
        <v>11</v>
      </c>
      <c r="G10" s="118">
        <f t="shared" ref="G10:G40" si="0">+D10+E10+F10</f>
        <v>402</v>
      </c>
      <c r="H10" s="653"/>
      <c r="I10" s="654"/>
      <c r="J10" s="134"/>
      <c r="K10" s="655" t="s">
        <v>333</v>
      </c>
      <c r="L10" s="86">
        <v>1</v>
      </c>
      <c r="M10" s="37">
        <v>227</v>
      </c>
      <c r="N10" s="37">
        <v>164</v>
      </c>
      <c r="O10" s="37">
        <v>11</v>
      </c>
      <c r="P10" s="37">
        <v>0</v>
      </c>
      <c r="Q10" s="87">
        <f>SUM(M10:P10)</f>
        <v>402</v>
      </c>
      <c r="R10" s="644"/>
      <c r="S10" s="645"/>
    </row>
    <row r="11" spans="2:19" ht="16.5" customHeight="1" x14ac:dyDescent="0.2">
      <c r="B11" s="639"/>
      <c r="C11" s="119" t="s">
        <v>337</v>
      </c>
      <c r="D11" s="38">
        <f>+D10*0.4</f>
        <v>90.800000000000011</v>
      </c>
      <c r="E11" s="38">
        <f t="shared" ref="E11" si="1">+E10*0.4</f>
        <v>65.600000000000009</v>
      </c>
      <c r="F11" s="38">
        <v>4</v>
      </c>
      <c r="G11" s="38">
        <f t="shared" si="0"/>
        <v>160.40000000000003</v>
      </c>
      <c r="H11" s="649"/>
      <c r="I11" s="650"/>
      <c r="J11" s="134"/>
      <c r="K11" s="655"/>
      <c r="L11" s="88">
        <v>0.4</v>
      </c>
      <c r="M11" s="38">
        <f>M10*0.4</f>
        <v>90.800000000000011</v>
      </c>
      <c r="N11" s="38">
        <f>N10*0.4</f>
        <v>65.600000000000009</v>
      </c>
      <c r="O11" s="38">
        <v>5</v>
      </c>
      <c r="P11" s="38">
        <f>P10*0.4</f>
        <v>0</v>
      </c>
      <c r="Q11" s="89">
        <f>SUM(M11:P11)</f>
        <v>161.40000000000003</v>
      </c>
      <c r="R11" s="644"/>
      <c r="S11" s="645"/>
    </row>
    <row r="12" spans="2:19" ht="25.5" customHeight="1" thickBot="1" x14ac:dyDescent="0.25">
      <c r="B12" s="640"/>
      <c r="C12" s="120">
        <v>0.6</v>
      </c>
      <c r="D12" s="39">
        <f>+D10*0.6</f>
        <v>136.19999999999999</v>
      </c>
      <c r="E12" s="39">
        <f t="shared" ref="E12" si="2">+E10*0.6</f>
        <v>98.399999999999991</v>
      </c>
      <c r="F12" s="39">
        <v>7</v>
      </c>
      <c r="G12" s="39">
        <f t="shared" si="0"/>
        <v>241.59999999999997</v>
      </c>
      <c r="H12" s="651"/>
      <c r="I12" s="652"/>
      <c r="J12" s="134"/>
      <c r="K12" s="655"/>
      <c r="L12" s="90">
        <v>0.6</v>
      </c>
      <c r="M12" s="38">
        <f>M10</f>
        <v>227</v>
      </c>
      <c r="N12" s="38">
        <f>N10*0.6</f>
        <v>98.399999999999991</v>
      </c>
      <c r="O12" s="38">
        <v>6</v>
      </c>
      <c r="P12" s="38">
        <f>P10*0.6</f>
        <v>0</v>
      </c>
      <c r="Q12" s="89">
        <f>SUM(M12:P12)</f>
        <v>331.4</v>
      </c>
      <c r="R12" s="644"/>
      <c r="S12" s="645"/>
    </row>
    <row r="13" spans="2:19" x14ac:dyDescent="0.2">
      <c r="B13" s="638" t="s">
        <v>334</v>
      </c>
      <c r="C13" s="117" t="s">
        <v>332</v>
      </c>
      <c r="D13" s="36">
        <v>227</v>
      </c>
      <c r="E13" s="36">
        <v>164</v>
      </c>
      <c r="F13" s="36">
        <v>11</v>
      </c>
      <c r="G13" s="121">
        <f t="shared" si="0"/>
        <v>402</v>
      </c>
      <c r="H13" s="653"/>
      <c r="I13" s="654"/>
      <c r="J13" s="134"/>
      <c r="K13" s="638" t="s">
        <v>334</v>
      </c>
      <c r="L13" s="86" t="s">
        <v>332</v>
      </c>
      <c r="M13" s="37">
        <f>M10</f>
        <v>227</v>
      </c>
      <c r="N13" s="37">
        <f>N10</f>
        <v>164</v>
      </c>
      <c r="O13" s="37">
        <f>O10</f>
        <v>11</v>
      </c>
      <c r="P13" s="37">
        <f>P10</f>
        <v>0</v>
      </c>
      <c r="Q13" s="87">
        <f t="shared" ref="Q13:Q26" si="3">SUM(M13:P13)</f>
        <v>402</v>
      </c>
      <c r="R13" s="644"/>
      <c r="S13" s="645"/>
    </row>
    <row r="14" spans="2:19" x14ac:dyDescent="0.2">
      <c r="B14" s="639"/>
      <c r="C14" s="119" t="s">
        <v>337</v>
      </c>
      <c r="D14" s="38">
        <v>90</v>
      </c>
      <c r="E14" s="38">
        <v>65</v>
      </c>
      <c r="F14" s="38">
        <v>4</v>
      </c>
      <c r="G14" s="38">
        <f t="shared" si="0"/>
        <v>159</v>
      </c>
      <c r="H14" s="649"/>
      <c r="I14" s="650"/>
      <c r="J14" s="134"/>
      <c r="K14" s="639"/>
      <c r="L14" s="88">
        <v>0.4</v>
      </c>
      <c r="M14" s="38">
        <v>15</v>
      </c>
      <c r="N14" s="38">
        <v>0</v>
      </c>
      <c r="O14" s="38">
        <v>0</v>
      </c>
      <c r="P14" s="38">
        <v>0</v>
      </c>
      <c r="Q14" s="38">
        <f t="shared" si="3"/>
        <v>15</v>
      </c>
      <c r="R14" s="644"/>
      <c r="S14" s="645"/>
    </row>
    <row r="15" spans="2:19" ht="12.75" customHeight="1" thickBot="1" x14ac:dyDescent="0.25">
      <c r="B15" s="640"/>
      <c r="C15" s="120">
        <v>0.6</v>
      </c>
      <c r="D15" s="40">
        <v>136</v>
      </c>
      <c r="E15" s="40">
        <v>97</v>
      </c>
      <c r="F15" s="40">
        <v>7</v>
      </c>
      <c r="G15" s="40">
        <f t="shared" si="0"/>
        <v>240</v>
      </c>
      <c r="H15" s="651"/>
      <c r="I15" s="652"/>
      <c r="J15" s="134"/>
      <c r="K15" s="640"/>
      <c r="L15" s="90">
        <v>0.6</v>
      </c>
      <c r="M15" s="38">
        <v>0</v>
      </c>
      <c r="N15" s="38">
        <v>0</v>
      </c>
      <c r="O15" s="38">
        <v>0</v>
      </c>
      <c r="P15" s="38">
        <v>0</v>
      </c>
      <c r="Q15" s="38">
        <f t="shared" si="3"/>
        <v>0</v>
      </c>
      <c r="R15" s="644"/>
      <c r="S15" s="645"/>
    </row>
    <row r="16" spans="2:19" ht="15" customHeight="1" x14ac:dyDescent="0.2">
      <c r="B16" s="638" t="s">
        <v>335</v>
      </c>
      <c r="C16" s="117" t="s">
        <v>332</v>
      </c>
      <c r="D16" s="36">
        <v>227</v>
      </c>
      <c r="E16" s="36">
        <v>164</v>
      </c>
      <c r="F16" s="36">
        <v>11</v>
      </c>
      <c r="G16" s="118">
        <f t="shared" si="0"/>
        <v>402</v>
      </c>
      <c r="H16" s="653"/>
      <c r="I16" s="654"/>
      <c r="J16" s="134"/>
      <c r="K16" s="638" t="s">
        <v>336</v>
      </c>
      <c r="L16" s="86" t="s">
        <v>332</v>
      </c>
      <c r="M16" s="37">
        <f>M10</f>
        <v>227</v>
      </c>
      <c r="N16" s="37">
        <f>N10</f>
        <v>164</v>
      </c>
      <c r="O16" s="37">
        <f>O10</f>
        <v>11</v>
      </c>
      <c r="P16" s="37">
        <f>P10</f>
        <v>0</v>
      </c>
      <c r="Q16" s="87">
        <f t="shared" si="3"/>
        <v>402</v>
      </c>
      <c r="R16" s="644"/>
      <c r="S16" s="645"/>
    </row>
    <row r="17" spans="2:19" ht="15.75" customHeight="1" x14ac:dyDescent="0.2">
      <c r="B17" s="639"/>
      <c r="C17" s="119" t="s">
        <v>337</v>
      </c>
      <c r="D17" s="38">
        <v>91</v>
      </c>
      <c r="E17" s="38">
        <v>66</v>
      </c>
      <c r="F17" s="38">
        <v>4</v>
      </c>
      <c r="G17" s="38">
        <f t="shared" si="0"/>
        <v>161</v>
      </c>
      <c r="H17" s="649"/>
      <c r="I17" s="650"/>
      <c r="J17" s="134"/>
      <c r="K17" s="639"/>
      <c r="L17" s="88" t="s">
        <v>337</v>
      </c>
      <c r="M17" s="38">
        <v>91</v>
      </c>
      <c r="N17" s="38">
        <v>18</v>
      </c>
      <c r="O17" s="38">
        <v>5</v>
      </c>
      <c r="P17" s="38">
        <v>0</v>
      </c>
      <c r="Q17" s="38">
        <f t="shared" si="3"/>
        <v>114</v>
      </c>
      <c r="R17" s="644"/>
      <c r="S17" s="645"/>
    </row>
    <row r="18" spans="2:19" ht="23.25" customHeight="1" thickBot="1" x14ac:dyDescent="0.25">
      <c r="B18" s="640"/>
      <c r="C18" s="120">
        <v>0.6</v>
      </c>
      <c r="D18" s="38">
        <v>136</v>
      </c>
      <c r="E18" s="38">
        <v>98</v>
      </c>
      <c r="F18" s="38">
        <v>7</v>
      </c>
      <c r="G18" s="38">
        <f t="shared" si="0"/>
        <v>241</v>
      </c>
      <c r="H18" s="649"/>
      <c r="I18" s="650"/>
      <c r="J18" s="134"/>
      <c r="K18" s="640"/>
      <c r="L18" s="90">
        <v>0.6</v>
      </c>
      <c r="M18" s="38">
        <v>38</v>
      </c>
      <c r="N18" s="38">
        <v>0</v>
      </c>
      <c r="O18" s="38">
        <v>6</v>
      </c>
      <c r="P18" s="38">
        <v>0</v>
      </c>
      <c r="Q18" s="38">
        <f t="shared" si="3"/>
        <v>44</v>
      </c>
      <c r="R18" s="644"/>
      <c r="S18" s="645"/>
    </row>
    <row r="19" spans="2:19" ht="13.5" customHeight="1" x14ac:dyDescent="0.2">
      <c r="B19" s="638" t="s">
        <v>338</v>
      </c>
      <c r="C19" s="117" t="s">
        <v>332</v>
      </c>
      <c r="D19" s="36">
        <v>227</v>
      </c>
      <c r="E19" s="36">
        <v>164</v>
      </c>
      <c r="F19" s="36">
        <v>11</v>
      </c>
      <c r="G19" s="121">
        <f t="shared" si="0"/>
        <v>402</v>
      </c>
      <c r="H19" s="649"/>
      <c r="I19" s="650"/>
      <c r="J19" s="134"/>
      <c r="K19" s="638" t="s">
        <v>338</v>
      </c>
      <c r="L19" s="86" t="s">
        <v>332</v>
      </c>
      <c r="M19" s="37">
        <f>M10</f>
        <v>227</v>
      </c>
      <c r="N19" s="37">
        <f>N10</f>
        <v>164</v>
      </c>
      <c r="O19" s="37">
        <f>O10</f>
        <v>11</v>
      </c>
      <c r="P19" s="37">
        <f>P10</f>
        <v>0</v>
      </c>
      <c r="Q19" s="87">
        <f t="shared" si="3"/>
        <v>402</v>
      </c>
      <c r="R19" s="644"/>
      <c r="S19" s="645"/>
    </row>
    <row r="20" spans="2:19" ht="15" customHeight="1" x14ac:dyDescent="0.2">
      <c r="B20" s="639"/>
      <c r="C20" s="119" t="s">
        <v>337</v>
      </c>
      <c r="D20" s="38">
        <v>0</v>
      </c>
      <c r="E20" s="38">
        <v>0</v>
      </c>
      <c r="F20" s="38">
        <v>0</v>
      </c>
      <c r="G20" s="38">
        <f t="shared" si="0"/>
        <v>0</v>
      </c>
      <c r="H20" s="649"/>
      <c r="I20" s="650"/>
      <c r="J20" s="134"/>
      <c r="K20" s="639"/>
      <c r="L20" s="88" t="s">
        <v>337</v>
      </c>
      <c r="M20" s="38">
        <v>0</v>
      </c>
      <c r="N20" s="38">
        <f t="shared" ref="N20:P21" si="4">N11-N17</f>
        <v>47.600000000000009</v>
      </c>
      <c r="O20" s="91">
        <f t="shared" si="4"/>
        <v>0</v>
      </c>
      <c r="P20" s="38">
        <f t="shared" si="4"/>
        <v>0</v>
      </c>
      <c r="Q20" s="38">
        <f t="shared" si="3"/>
        <v>47.600000000000009</v>
      </c>
      <c r="R20" s="644"/>
      <c r="S20" s="645"/>
    </row>
    <row r="21" spans="2:19" ht="17.25" customHeight="1" thickBot="1" x14ac:dyDescent="0.25">
      <c r="B21" s="640"/>
      <c r="C21" s="120">
        <v>0.6</v>
      </c>
      <c r="D21" s="38">
        <v>0</v>
      </c>
      <c r="E21" s="38">
        <v>0</v>
      </c>
      <c r="F21" s="38">
        <v>0</v>
      </c>
      <c r="G21" s="38">
        <f t="shared" si="0"/>
        <v>0</v>
      </c>
      <c r="H21" s="649"/>
      <c r="I21" s="650"/>
      <c r="J21" s="134"/>
      <c r="K21" s="640"/>
      <c r="L21" s="90">
        <v>0.6</v>
      </c>
      <c r="M21" s="38">
        <f>M42</f>
        <v>46</v>
      </c>
      <c r="N21" s="38">
        <f t="shared" si="4"/>
        <v>98.399999999999991</v>
      </c>
      <c r="O21" s="38">
        <f t="shared" si="4"/>
        <v>0</v>
      </c>
      <c r="P21" s="38">
        <f t="shared" si="4"/>
        <v>0</v>
      </c>
      <c r="Q21" s="38">
        <f t="shared" si="3"/>
        <v>144.39999999999998</v>
      </c>
      <c r="R21" s="644"/>
      <c r="S21" s="645"/>
    </row>
    <row r="22" spans="2:19" ht="15.75" customHeight="1" x14ac:dyDescent="0.2">
      <c r="B22" s="638" t="s">
        <v>601</v>
      </c>
      <c r="C22" s="117" t="s">
        <v>332</v>
      </c>
      <c r="D22" s="36">
        <v>227</v>
      </c>
      <c r="E22" s="36">
        <v>164</v>
      </c>
      <c r="F22" s="36">
        <v>11</v>
      </c>
      <c r="G22" s="118">
        <f t="shared" si="0"/>
        <v>402</v>
      </c>
      <c r="H22" s="649"/>
      <c r="I22" s="650"/>
      <c r="J22" s="134"/>
      <c r="K22" s="638" t="s">
        <v>339</v>
      </c>
      <c r="L22" s="86" t="s">
        <v>332</v>
      </c>
      <c r="M22" s="37">
        <f>M10+5</f>
        <v>232</v>
      </c>
      <c r="N22" s="37">
        <f>N10</f>
        <v>164</v>
      </c>
      <c r="O22" s="37">
        <f>O10</f>
        <v>11</v>
      </c>
      <c r="P22" s="37">
        <f>P10</f>
        <v>0</v>
      </c>
      <c r="Q22" s="87">
        <f t="shared" si="3"/>
        <v>407</v>
      </c>
      <c r="R22" s="159"/>
      <c r="S22" s="160"/>
    </row>
    <row r="23" spans="2:19" x14ac:dyDescent="0.2">
      <c r="B23" s="639"/>
      <c r="C23" s="119" t="s">
        <v>337</v>
      </c>
      <c r="D23" s="38">
        <v>90</v>
      </c>
      <c r="E23" s="38">
        <v>66</v>
      </c>
      <c r="F23" s="38">
        <v>4</v>
      </c>
      <c r="G23" s="38">
        <f t="shared" si="0"/>
        <v>160</v>
      </c>
      <c r="H23" s="649"/>
      <c r="I23" s="650"/>
      <c r="J23" s="134"/>
      <c r="K23" s="639"/>
      <c r="L23" s="88" t="s">
        <v>337</v>
      </c>
      <c r="M23" s="38">
        <v>91</v>
      </c>
      <c r="N23" s="38">
        <v>18</v>
      </c>
      <c r="O23" s="38">
        <v>5</v>
      </c>
      <c r="P23" s="38">
        <v>0</v>
      </c>
      <c r="Q23" s="38">
        <f t="shared" si="3"/>
        <v>114</v>
      </c>
      <c r="R23" s="159"/>
      <c r="S23" s="160"/>
    </row>
    <row r="24" spans="2:19" ht="15" customHeight="1" thickBot="1" x14ac:dyDescent="0.25">
      <c r="B24" s="640"/>
      <c r="C24" s="120">
        <v>0.6</v>
      </c>
      <c r="D24" s="38">
        <v>135</v>
      </c>
      <c r="E24" s="38">
        <v>98</v>
      </c>
      <c r="F24" s="38">
        <v>7</v>
      </c>
      <c r="G24" s="38">
        <f t="shared" si="0"/>
        <v>240</v>
      </c>
      <c r="H24" s="649"/>
      <c r="I24" s="650"/>
      <c r="J24" s="134"/>
      <c r="K24" s="640"/>
      <c r="L24" s="90">
        <v>0.6</v>
      </c>
      <c r="M24" s="38">
        <v>43</v>
      </c>
      <c r="N24" s="38">
        <v>4</v>
      </c>
      <c r="O24" s="38">
        <v>6</v>
      </c>
      <c r="P24" s="38">
        <v>0</v>
      </c>
      <c r="Q24" s="38">
        <f t="shared" si="3"/>
        <v>53</v>
      </c>
      <c r="R24" s="159"/>
      <c r="S24" s="160"/>
    </row>
    <row r="25" spans="2:19" ht="15" customHeight="1" x14ac:dyDescent="0.2">
      <c r="B25" s="638" t="s">
        <v>340</v>
      </c>
      <c r="C25" s="117" t="s">
        <v>332</v>
      </c>
      <c r="D25" s="36">
        <v>227</v>
      </c>
      <c r="E25" s="36">
        <v>164</v>
      </c>
      <c r="F25" s="36">
        <v>11</v>
      </c>
      <c r="G25" s="118">
        <f t="shared" si="0"/>
        <v>402</v>
      </c>
      <c r="H25" s="649"/>
      <c r="I25" s="650"/>
      <c r="J25" s="134"/>
      <c r="K25" s="638" t="s">
        <v>966</v>
      </c>
      <c r="L25" s="86" t="s">
        <v>332</v>
      </c>
      <c r="M25" s="37">
        <f>M19</f>
        <v>227</v>
      </c>
      <c r="N25" s="37">
        <f>N19+4</f>
        <v>168</v>
      </c>
      <c r="O25" s="37">
        <f>O19</f>
        <v>11</v>
      </c>
      <c r="P25" s="37">
        <f>P19</f>
        <v>0</v>
      </c>
      <c r="Q25" s="87">
        <f t="shared" si="3"/>
        <v>406</v>
      </c>
      <c r="R25" s="644"/>
      <c r="S25" s="645"/>
    </row>
    <row r="26" spans="2:19" x14ac:dyDescent="0.2">
      <c r="B26" s="639"/>
      <c r="C26" s="119" t="s">
        <v>337</v>
      </c>
      <c r="D26" s="38">
        <v>1</v>
      </c>
      <c r="E26" s="38">
        <v>0</v>
      </c>
      <c r="F26" s="38">
        <v>0</v>
      </c>
      <c r="G26" s="38">
        <f t="shared" si="0"/>
        <v>1</v>
      </c>
      <c r="H26" s="649"/>
      <c r="I26" s="650"/>
      <c r="J26" s="134"/>
      <c r="K26" s="639"/>
      <c r="L26" s="88" t="s">
        <v>337</v>
      </c>
      <c r="M26" s="38">
        <v>91</v>
      </c>
      <c r="N26" s="38">
        <v>18</v>
      </c>
      <c r="O26" s="38">
        <v>5</v>
      </c>
      <c r="P26" s="38">
        <v>0</v>
      </c>
      <c r="Q26" s="38">
        <f t="shared" si="3"/>
        <v>114</v>
      </c>
      <c r="R26" s="644"/>
      <c r="S26" s="645"/>
    </row>
    <row r="27" spans="2:19" ht="18" customHeight="1" thickBot="1" x14ac:dyDescent="0.25">
      <c r="B27" s="640"/>
      <c r="C27" s="120">
        <v>0.6</v>
      </c>
      <c r="D27" s="38">
        <v>1</v>
      </c>
      <c r="E27" s="38">
        <v>0</v>
      </c>
      <c r="F27" s="38">
        <v>0</v>
      </c>
      <c r="G27" s="38">
        <f t="shared" si="0"/>
        <v>1</v>
      </c>
      <c r="H27" s="649"/>
      <c r="I27" s="650"/>
      <c r="J27" s="134"/>
      <c r="K27" s="640"/>
      <c r="L27" s="90">
        <v>0.6</v>
      </c>
      <c r="M27" s="38">
        <v>43</v>
      </c>
      <c r="N27" s="38">
        <v>4</v>
      </c>
      <c r="O27" s="38">
        <v>6</v>
      </c>
      <c r="P27" s="38">
        <v>0</v>
      </c>
      <c r="Q27" s="38">
        <f>SUM(M27:P27)</f>
        <v>53</v>
      </c>
      <c r="R27" s="644"/>
      <c r="S27" s="645"/>
    </row>
    <row r="28" spans="2:19" ht="15" customHeight="1" x14ac:dyDescent="0.2">
      <c r="B28" s="638" t="s">
        <v>602</v>
      </c>
      <c r="C28" s="117" t="s">
        <v>332</v>
      </c>
      <c r="D28" s="36">
        <v>227</v>
      </c>
      <c r="E28" s="36">
        <v>164</v>
      </c>
      <c r="F28" s="36">
        <v>11</v>
      </c>
      <c r="G28" s="118">
        <f t="shared" si="0"/>
        <v>402</v>
      </c>
      <c r="H28" s="649"/>
      <c r="I28" s="650"/>
      <c r="J28" s="134"/>
      <c r="K28" s="638" t="s">
        <v>967</v>
      </c>
      <c r="L28" s="86" t="s">
        <v>332</v>
      </c>
      <c r="M28" s="37">
        <f>M22</f>
        <v>232</v>
      </c>
      <c r="N28" s="37">
        <f>N22</f>
        <v>164</v>
      </c>
      <c r="O28" s="37">
        <f>O22</f>
        <v>11</v>
      </c>
      <c r="P28" s="37">
        <f>P22</f>
        <v>0</v>
      </c>
      <c r="Q28" s="87">
        <f t="shared" ref="Q28:Q32" si="5">SUM(M28:P28)</f>
        <v>407</v>
      </c>
      <c r="R28" s="644"/>
      <c r="S28" s="645"/>
    </row>
    <row r="29" spans="2:19" x14ac:dyDescent="0.2">
      <c r="B29" s="639"/>
      <c r="C29" s="119" t="s">
        <v>337</v>
      </c>
      <c r="D29" s="38">
        <v>4</v>
      </c>
      <c r="E29" s="38">
        <v>2</v>
      </c>
      <c r="F29" s="38">
        <v>0</v>
      </c>
      <c r="G29" s="38">
        <f t="shared" si="0"/>
        <v>6</v>
      </c>
      <c r="H29" s="649" t="s">
        <v>341</v>
      </c>
      <c r="I29" s="650"/>
      <c r="J29" s="134"/>
      <c r="K29" s="639"/>
      <c r="L29" s="88" t="s">
        <v>337</v>
      </c>
      <c r="M29" s="38">
        <v>1</v>
      </c>
      <c r="N29" s="38">
        <f>N23-N26</f>
        <v>0</v>
      </c>
      <c r="O29" s="38">
        <f>O23-O26</f>
        <v>0</v>
      </c>
      <c r="P29" s="38">
        <v>0</v>
      </c>
      <c r="Q29" s="38">
        <f t="shared" si="5"/>
        <v>1</v>
      </c>
      <c r="R29" s="644"/>
      <c r="S29" s="645"/>
    </row>
    <row r="30" spans="2:19" ht="15" customHeight="1" thickBot="1" x14ac:dyDescent="0.25">
      <c r="B30" s="640"/>
      <c r="C30" s="120" t="s">
        <v>599</v>
      </c>
      <c r="D30" s="39">
        <v>5</v>
      </c>
      <c r="E30" s="39">
        <v>4</v>
      </c>
      <c r="F30" s="39">
        <v>0</v>
      </c>
      <c r="G30" s="39">
        <f t="shared" si="0"/>
        <v>9</v>
      </c>
      <c r="H30" s="651"/>
      <c r="I30" s="652"/>
      <c r="J30" s="134"/>
      <c r="K30" s="640"/>
      <c r="L30" s="90">
        <v>0.6</v>
      </c>
      <c r="M30" s="38">
        <f>M24-M27</f>
        <v>0</v>
      </c>
      <c r="N30" s="38">
        <f>N24-N27</f>
        <v>0</v>
      </c>
      <c r="O30" s="38">
        <f>O24-O27</f>
        <v>0</v>
      </c>
      <c r="P30" s="38">
        <v>0</v>
      </c>
      <c r="Q30" s="38">
        <f t="shared" si="5"/>
        <v>0</v>
      </c>
      <c r="R30" s="644"/>
      <c r="S30" s="645"/>
    </row>
    <row r="31" spans="2:19" ht="15" customHeight="1" x14ac:dyDescent="0.2">
      <c r="B31" s="638" t="s">
        <v>342</v>
      </c>
      <c r="C31" s="117" t="s">
        <v>332</v>
      </c>
      <c r="D31" s="36">
        <v>227</v>
      </c>
      <c r="E31" s="36">
        <v>164</v>
      </c>
      <c r="F31" s="36">
        <v>11</v>
      </c>
      <c r="G31" s="118">
        <f t="shared" si="0"/>
        <v>402</v>
      </c>
      <c r="H31" s="653"/>
      <c r="I31" s="654"/>
      <c r="J31" s="134"/>
      <c r="K31" s="638" t="s">
        <v>343</v>
      </c>
      <c r="L31" s="86" t="s">
        <v>332</v>
      </c>
      <c r="M31" s="37">
        <f>M10</f>
        <v>227</v>
      </c>
      <c r="N31" s="37">
        <f>N10</f>
        <v>164</v>
      </c>
      <c r="O31" s="37">
        <f>O10</f>
        <v>11</v>
      </c>
      <c r="P31" s="37">
        <f>P10</f>
        <v>0</v>
      </c>
      <c r="Q31" s="87">
        <f t="shared" si="5"/>
        <v>402</v>
      </c>
      <c r="R31" s="644"/>
      <c r="S31" s="645"/>
    </row>
    <row r="32" spans="2:19" x14ac:dyDescent="0.2">
      <c r="B32" s="639"/>
      <c r="C32" s="119" t="s">
        <v>337</v>
      </c>
      <c r="D32" s="38">
        <v>90</v>
      </c>
      <c r="E32" s="38">
        <v>65</v>
      </c>
      <c r="F32" s="38">
        <v>4</v>
      </c>
      <c r="G32" s="38">
        <f t="shared" si="0"/>
        <v>159</v>
      </c>
      <c r="H32" s="649"/>
      <c r="I32" s="650"/>
      <c r="J32" s="134"/>
      <c r="K32" s="639"/>
      <c r="L32" s="88" t="s">
        <v>337</v>
      </c>
      <c r="M32" s="38">
        <v>1</v>
      </c>
      <c r="N32" s="38">
        <v>0</v>
      </c>
      <c r="O32" s="38">
        <f>O17-O26</f>
        <v>0</v>
      </c>
      <c r="P32" s="38">
        <v>0</v>
      </c>
      <c r="Q32" s="38">
        <f t="shared" si="5"/>
        <v>1</v>
      </c>
      <c r="R32" s="644"/>
      <c r="S32" s="645"/>
    </row>
    <row r="33" spans="2:19" ht="15.75" customHeight="1" thickBot="1" x14ac:dyDescent="0.25">
      <c r="B33" s="640"/>
      <c r="C33" s="120">
        <v>0.6</v>
      </c>
      <c r="D33" s="38">
        <v>135</v>
      </c>
      <c r="E33" s="38">
        <v>98</v>
      </c>
      <c r="F33" s="38">
        <v>7</v>
      </c>
      <c r="G33" s="38">
        <f t="shared" si="0"/>
        <v>240</v>
      </c>
      <c r="H33" s="649"/>
      <c r="I33" s="650"/>
      <c r="J33" s="134"/>
      <c r="K33" s="640"/>
      <c r="L33" s="90">
        <v>0.6</v>
      </c>
      <c r="M33" s="38">
        <v>0</v>
      </c>
      <c r="N33" s="38">
        <v>0</v>
      </c>
      <c r="O33" s="38">
        <f>O18-O27</f>
        <v>0</v>
      </c>
      <c r="P33" s="38">
        <v>0</v>
      </c>
      <c r="Q33" s="38">
        <f>SUM(M33:P33)</f>
        <v>0</v>
      </c>
      <c r="R33" s="644"/>
      <c r="S33" s="645"/>
    </row>
    <row r="34" spans="2:19" ht="15" customHeight="1" x14ac:dyDescent="0.2">
      <c r="B34" s="638" t="s">
        <v>603</v>
      </c>
      <c r="C34" s="117" t="s">
        <v>332</v>
      </c>
      <c r="D34" s="36">
        <v>227</v>
      </c>
      <c r="E34" s="36">
        <v>164</v>
      </c>
      <c r="F34" s="36">
        <v>11</v>
      </c>
      <c r="G34" s="118">
        <f t="shared" si="0"/>
        <v>402</v>
      </c>
      <c r="H34" s="649"/>
      <c r="I34" s="650"/>
      <c r="J34" s="134"/>
      <c r="K34" s="638" t="s">
        <v>344</v>
      </c>
      <c r="L34" s="86" t="s">
        <v>332</v>
      </c>
      <c r="M34" s="37">
        <f>M35+M36</f>
        <v>224</v>
      </c>
      <c r="N34" s="37">
        <f>N35+N36</f>
        <v>174</v>
      </c>
      <c r="O34" s="37">
        <f>O35+O36</f>
        <v>4</v>
      </c>
      <c r="P34" s="37">
        <v>0</v>
      </c>
      <c r="Q34" s="87">
        <f t="shared" ref="Q34:Q48" si="6">SUM(M34:P34)</f>
        <v>402</v>
      </c>
      <c r="R34" s="641" t="s">
        <v>360</v>
      </c>
      <c r="S34" s="642"/>
    </row>
    <row r="35" spans="2:19" x14ac:dyDescent="0.2">
      <c r="B35" s="639"/>
      <c r="C35" s="119" t="s">
        <v>337</v>
      </c>
      <c r="D35" s="38">
        <v>89</v>
      </c>
      <c r="E35" s="38">
        <v>63</v>
      </c>
      <c r="F35" s="38">
        <v>4</v>
      </c>
      <c r="G35" s="38">
        <f t="shared" si="0"/>
        <v>156</v>
      </c>
      <c r="H35" s="649"/>
      <c r="I35" s="650"/>
      <c r="J35" s="134"/>
      <c r="K35" s="639"/>
      <c r="L35" s="88" t="s">
        <v>337</v>
      </c>
      <c r="M35" s="38">
        <v>90</v>
      </c>
      <c r="N35" s="38">
        <v>70</v>
      </c>
      <c r="O35" s="38">
        <v>2</v>
      </c>
      <c r="P35" s="38">
        <v>1</v>
      </c>
      <c r="Q35" s="38">
        <f t="shared" si="6"/>
        <v>163</v>
      </c>
      <c r="R35" s="641"/>
      <c r="S35" s="642"/>
    </row>
    <row r="36" spans="2:19" ht="17.25" customHeight="1" thickBot="1" x14ac:dyDescent="0.25">
      <c r="B36" s="640"/>
      <c r="C36" s="120">
        <v>0.6</v>
      </c>
      <c r="D36" s="38">
        <v>134</v>
      </c>
      <c r="E36" s="38">
        <v>95</v>
      </c>
      <c r="F36" s="38">
        <v>6</v>
      </c>
      <c r="G36" s="38">
        <f t="shared" si="0"/>
        <v>235</v>
      </c>
      <c r="H36" s="649"/>
      <c r="I36" s="650"/>
      <c r="J36" s="134"/>
      <c r="K36" s="640"/>
      <c r="L36" s="90">
        <v>0.6</v>
      </c>
      <c r="M36" s="38">
        <v>134</v>
      </c>
      <c r="N36" s="38">
        <v>104</v>
      </c>
      <c r="O36" s="38">
        <v>2</v>
      </c>
      <c r="P36" s="38">
        <v>2</v>
      </c>
      <c r="Q36" s="38">
        <f t="shared" si="6"/>
        <v>242</v>
      </c>
      <c r="R36" s="641"/>
      <c r="S36" s="642"/>
    </row>
    <row r="37" spans="2:19" ht="13.5" customHeight="1" x14ac:dyDescent="0.2">
      <c r="B37" s="638" t="s">
        <v>345</v>
      </c>
      <c r="C37" s="117" t="s">
        <v>332</v>
      </c>
      <c r="D37" s="36">
        <v>227</v>
      </c>
      <c r="E37" s="36">
        <v>164</v>
      </c>
      <c r="F37" s="36">
        <v>11</v>
      </c>
      <c r="G37" s="118">
        <f t="shared" si="0"/>
        <v>402</v>
      </c>
      <c r="H37" s="649"/>
      <c r="I37" s="650"/>
      <c r="J37" s="134"/>
      <c r="K37" s="638" t="s">
        <v>346</v>
      </c>
      <c r="L37" s="86" t="s">
        <v>332</v>
      </c>
      <c r="M37" s="37">
        <f>+M38+M39</f>
        <v>164</v>
      </c>
      <c r="N37" s="37">
        <f>N38+N39</f>
        <v>86</v>
      </c>
      <c r="O37" s="37">
        <f>O38+O39</f>
        <v>2</v>
      </c>
      <c r="P37" s="37">
        <v>0</v>
      </c>
      <c r="Q37" s="87">
        <f t="shared" si="6"/>
        <v>252</v>
      </c>
      <c r="R37" s="641" t="s">
        <v>360</v>
      </c>
      <c r="S37" s="642"/>
    </row>
    <row r="38" spans="2:19" x14ac:dyDescent="0.2">
      <c r="B38" s="639"/>
      <c r="C38" s="119" t="s">
        <v>337</v>
      </c>
      <c r="D38" s="38">
        <v>1</v>
      </c>
      <c r="E38" s="38">
        <v>2</v>
      </c>
      <c r="F38" s="38">
        <v>0</v>
      </c>
      <c r="G38" s="38">
        <f t="shared" si="0"/>
        <v>3</v>
      </c>
      <c r="H38" s="649"/>
      <c r="I38" s="650"/>
      <c r="J38" s="134"/>
      <c r="K38" s="639"/>
      <c r="L38" s="88" t="s">
        <v>337</v>
      </c>
      <c r="M38" s="38">
        <v>66</v>
      </c>
      <c r="N38" s="38">
        <v>34</v>
      </c>
      <c r="O38" s="38">
        <v>0.8</v>
      </c>
      <c r="P38" s="38">
        <v>0</v>
      </c>
      <c r="Q38" s="38">
        <f t="shared" si="6"/>
        <v>100.8</v>
      </c>
      <c r="R38" s="641"/>
      <c r="S38" s="642"/>
    </row>
    <row r="39" spans="2:19" ht="14.25" customHeight="1" thickBot="1" x14ac:dyDescent="0.25">
      <c r="B39" s="640"/>
      <c r="C39" s="120">
        <v>0.6</v>
      </c>
      <c r="D39" s="38">
        <v>1</v>
      </c>
      <c r="E39" s="38">
        <v>3</v>
      </c>
      <c r="F39" s="38">
        <v>1</v>
      </c>
      <c r="G39" s="38">
        <f t="shared" si="0"/>
        <v>5</v>
      </c>
      <c r="H39" s="649"/>
      <c r="I39" s="650"/>
      <c r="J39" s="134"/>
      <c r="K39" s="640"/>
      <c r="L39" s="92">
        <v>0.6</v>
      </c>
      <c r="M39" s="38">
        <v>98</v>
      </c>
      <c r="N39" s="40">
        <v>52</v>
      </c>
      <c r="O39" s="40">
        <v>1.2</v>
      </c>
      <c r="P39" s="40">
        <v>0</v>
      </c>
      <c r="Q39" s="40">
        <f t="shared" si="6"/>
        <v>151.19999999999999</v>
      </c>
      <c r="R39" s="641"/>
      <c r="S39" s="642"/>
    </row>
    <row r="40" spans="2:19" ht="13.5" customHeight="1" x14ac:dyDescent="0.2">
      <c r="B40" s="638" t="s">
        <v>604</v>
      </c>
      <c r="C40" s="117" t="s">
        <v>332</v>
      </c>
      <c r="D40" s="36">
        <v>227</v>
      </c>
      <c r="E40" s="36">
        <v>164</v>
      </c>
      <c r="F40" s="36">
        <v>11</v>
      </c>
      <c r="G40" s="118">
        <f t="shared" si="0"/>
        <v>402</v>
      </c>
      <c r="H40" s="649"/>
      <c r="I40" s="650"/>
      <c r="J40" s="134"/>
      <c r="K40" s="638" t="s">
        <v>347</v>
      </c>
      <c r="L40" s="86" t="s">
        <v>332</v>
      </c>
      <c r="M40" s="37">
        <f>+M41+M42</f>
        <v>77</v>
      </c>
      <c r="N40" s="37">
        <f>N41+N42</f>
        <v>53</v>
      </c>
      <c r="O40" s="37">
        <f>O41+O42</f>
        <v>0</v>
      </c>
      <c r="P40" s="37">
        <v>0</v>
      </c>
      <c r="Q40" s="87">
        <f t="shared" si="6"/>
        <v>130</v>
      </c>
      <c r="R40" s="641" t="s">
        <v>360</v>
      </c>
      <c r="S40" s="642"/>
    </row>
    <row r="41" spans="2:19" x14ac:dyDescent="0.2">
      <c r="B41" s="639"/>
      <c r="C41" s="119" t="s">
        <v>337</v>
      </c>
      <c r="D41" s="38">
        <v>2</v>
      </c>
      <c r="E41" s="38">
        <v>2</v>
      </c>
      <c r="F41" s="38">
        <v>0</v>
      </c>
      <c r="G41" s="38">
        <v>0</v>
      </c>
      <c r="H41" s="649" t="s">
        <v>348</v>
      </c>
      <c r="I41" s="650"/>
      <c r="J41" s="134"/>
      <c r="K41" s="639"/>
      <c r="L41" s="88" t="s">
        <v>337</v>
      </c>
      <c r="M41" s="38">
        <v>31</v>
      </c>
      <c r="N41" s="38">
        <v>21</v>
      </c>
      <c r="O41" s="38">
        <v>0</v>
      </c>
      <c r="P41" s="38">
        <v>0</v>
      </c>
      <c r="Q41" s="38">
        <f t="shared" si="6"/>
        <v>52</v>
      </c>
      <c r="R41" s="641"/>
      <c r="S41" s="642"/>
    </row>
    <row r="42" spans="2:19" ht="17.25" customHeight="1" thickBot="1" x14ac:dyDescent="0.25">
      <c r="B42" s="643"/>
      <c r="C42" s="122">
        <v>0.6</v>
      </c>
      <c r="D42" s="39">
        <v>4</v>
      </c>
      <c r="E42" s="39">
        <v>3</v>
      </c>
      <c r="F42" s="39">
        <v>0</v>
      </c>
      <c r="G42" s="39">
        <f t="shared" ref="G42" si="7">+D42+E42+F42</f>
        <v>7</v>
      </c>
      <c r="H42" s="651"/>
      <c r="I42" s="652"/>
      <c r="J42" s="134"/>
      <c r="K42" s="640"/>
      <c r="L42" s="92">
        <v>0.6</v>
      </c>
      <c r="M42" s="40">
        <v>46</v>
      </c>
      <c r="N42" s="40">
        <v>32</v>
      </c>
      <c r="O42" s="40">
        <v>0</v>
      </c>
      <c r="P42" s="40">
        <v>0</v>
      </c>
      <c r="Q42" s="40">
        <f t="shared" si="6"/>
        <v>78</v>
      </c>
      <c r="R42" s="641"/>
      <c r="S42" s="642"/>
    </row>
    <row r="43" spans="2:19" ht="15" customHeight="1" x14ac:dyDescent="0.2">
      <c r="B43" s="35"/>
      <c r="K43" s="638" t="s">
        <v>349</v>
      </c>
      <c r="L43" s="86" t="s">
        <v>332</v>
      </c>
      <c r="M43" s="37">
        <f>+M44+M45</f>
        <v>89</v>
      </c>
      <c r="N43" s="37">
        <f>N44+N45</f>
        <v>39</v>
      </c>
      <c r="O43" s="37">
        <f>O44+O45</f>
        <v>3.2</v>
      </c>
      <c r="P43" s="37">
        <v>0</v>
      </c>
      <c r="Q43" s="87">
        <f t="shared" si="6"/>
        <v>131.19999999999999</v>
      </c>
      <c r="R43" s="641" t="s">
        <v>360</v>
      </c>
      <c r="S43" s="642"/>
    </row>
    <row r="44" spans="2:19" ht="15.75" customHeight="1" x14ac:dyDescent="0.2">
      <c r="B44" s="35"/>
      <c r="K44" s="639"/>
      <c r="L44" s="88" t="s">
        <v>337</v>
      </c>
      <c r="M44" s="38">
        <v>36</v>
      </c>
      <c r="N44" s="38">
        <v>16</v>
      </c>
      <c r="O44" s="38">
        <v>1.2</v>
      </c>
      <c r="P44" s="38">
        <v>1</v>
      </c>
      <c r="Q44" s="38">
        <f t="shared" si="6"/>
        <v>54.2</v>
      </c>
      <c r="R44" s="641"/>
      <c r="S44" s="642"/>
    </row>
    <row r="45" spans="2:19" ht="27" customHeight="1" x14ac:dyDescent="0.2">
      <c r="B45" s="646" t="s">
        <v>660</v>
      </c>
      <c r="C45" s="646"/>
      <c r="D45" s="646"/>
      <c r="E45" s="646"/>
      <c r="F45" s="646"/>
      <c r="G45" s="646"/>
      <c r="H45" s="646"/>
      <c r="I45" s="646"/>
      <c r="J45" s="161"/>
      <c r="K45" s="640"/>
      <c r="L45" s="92">
        <v>0.6</v>
      </c>
      <c r="M45" s="40">
        <v>53</v>
      </c>
      <c r="N45" s="40">
        <v>23</v>
      </c>
      <c r="O45" s="40">
        <v>2</v>
      </c>
      <c r="P45" s="40">
        <v>2</v>
      </c>
      <c r="Q45" s="40">
        <f t="shared" si="6"/>
        <v>80</v>
      </c>
      <c r="R45" s="641"/>
      <c r="S45" s="642"/>
    </row>
    <row r="46" spans="2:19" x14ac:dyDescent="0.2">
      <c r="B46" s="35"/>
      <c r="K46" s="638" t="s">
        <v>968</v>
      </c>
      <c r="L46" s="86" t="s">
        <v>332</v>
      </c>
      <c r="M46" s="37">
        <f>+M47+M48</f>
        <v>228</v>
      </c>
      <c r="N46" s="37">
        <f>N47+N48</f>
        <v>136</v>
      </c>
      <c r="O46" s="37">
        <f>O47+O48</f>
        <v>12</v>
      </c>
      <c r="P46" s="37">
        <f>P10</f>
        <v>0</v>
      </c>
      <c r="Q46" s="87">
        <f t="shared" si="6"/>
        <v>376</v>
      </c>
      <c r="R46" s="641" t="s">
        <v>360</v>
      </c>
      <c r="S46" s="642"/>
    </row>
    <row r="47" spans="2:19" x14ac:dyDescent="0.2">
      <c r="B47" s="35"/>
      <c r="K47" s="639"/>
      <c r="L47" s="88" t="s">
        <v>337</v>
      </c>
      <c r="M47" s="38">
        <v>91</v>
      </c>
      <c r="N47" s="38">
        <v>54</v>
      </c>
      <c r="O47" s="38">
        <v>5</v>
      </c>
      <c r="P47" s="38">
        <v>0</v>
      </c>
      <c r="Q47" s="38">
        <f t="shared" si="6"/>
        <v>150</v>
      </c>
      <c r="R47" s="647"/>
      <c r="S47" s="648"/>
    </row>
    <row r="48" spans="2:19" ht="24.75" customHeight="1" x14ac:dyDescent="0.2">
      <c r="B48" s="35"/>
      <c r="K48" s="640"/>
      <c r="L48" s="92">
        <v>0.6</v>
      </c>
      <c r="M48" s="40">
        <v>137</v>
      </c>
      <c r="N48" s="40">
        <v>82</v>
      </c>
      <c r="O48" s="40">
        <v>7</v>
      </c>
      <c r="P48" s="40">
        <v>0</v>
      </c>
      <c r="Q48" s="40">
        <f t="shared" si="6"/>
        <v>226</v>
      </c>
      <c r="R48" s="641"/>
      <c r="S48" s="642"/>
    </row>
    <row r="49" spans="2:19" ht="45.75" customHeight="1" x14ac:dyDescent="0.2">
      <c r="B49" s="35"/>
      <c r="K49" s="638" t="s">
        <v>350</v>
      </c>
      <c r="L49" s="86" t="s">
        <v>332</v>
      </c>
      <c r="M49" s="37">
        <f>+M50+M51</f>
        <v>330</v>
      </c>
      <c r="N49" s="37">
        <f>N50+N51</f>
        <v>178</v>
      </c>
      <c r="O49" s="37">
        <f>O50+O51</f>
        <v>5</v>
      </c>
      <c r="P49" s="37">
        <f>P37+P40+P43</f>
        <v>0</v>
      </c>
      <c r="Q49" s="87">
        <f t="shared" ref="Q49:Q54" si="8">SUM(M49:P49)</f>
        <v>513</v>
      </c>
      <c r="R49" s="641" t="s">
        <v>360</v>
      </c>
      <c r="S49" s="642"/>
    </row>
    <row r="50" spans="2:19" x14ac:dyDescent="0.2">
      <c r="B50" s="35"/>
      <c r="K50" s="639"/>
      <c r="L50" s="88" t="s">
        <v>337</v>
      </c>
      <c r="M50" s="38">
        <v>132</v>
      </c>
      <c r="N50" s="38">
        <v>71</v>
      </c>
      <c r="O50" s="38">
        <v>2</v>
      </c>
      <c r="P50" s="38">
        <v>2</v>
      </c>
      <c r="Q50" s="38">
        <f t="shared" si="8"/>
        <v>207</v>
      </c>
      <c r="R50" s="641"/>
      <c r="S50" s="642"/>
    </row>
    <row r="51" spans="2:19" ht="27" customHeight="1" x14ac:dyDescent="0.2">
      <c r="B51" s="35"/>
      <c r="K51" s="640"/>
      <c r="L51" s="92">
        <v>0.6</v>
      </c>
      <c r="M51" s="40">
        <v>198</v>
      </c>
      <c r="N51" s="40">
        <v>107</v>
      </c>
      <c r="O51" s="40">
        <v>3</v>
      </c>
      <c r="P51" s="40">
        <f>P39+P42+P45</f>
        <v>2</v>
      </c>
      <c r="Q51" s="40">
        <f t="shared" si="8"/>
        <v>310</v>
      </c>
      <c r="R51" s="641"/>
      <c r="S51" s="642"/>
    </row>
    <row r="52" spans="2:19" x14ac:dyDescent="0.2">
      <c r="B52" s="35"/>
      <c r="K52" s="638" t="s">
        <v>351</v>
      </c>
      <c r="L52" s="86" t="s">
        <v>332</v>
      </c>
      <c r="M52" s="37">
        <f>M37+M40+M43</f>
        <v>330</v>
      </c>
      <c r="N52" s="37">
        <f>N10</f>
        <v>164</v>
      </c>
      <c r="O52" s="37">
        <f>O10</f>
        <v>11</v>
      </c>
      <c r="P52" s="37">
        <f>P10</f>
        <v>0</v>
      </c>
      <c r="Q52" s="87">
        <f t="shared" si="8"/>
        <v>505</v>
      </c>
      <c r="R52" s="641" t="s">
        <v>360</v>
      </c>
      <c r="S52" s="642"/>
    </row>
    <row r="53" spans="2:19" x14ac:dyDescent="0.2">
      <c r="B53" s="35"/>
      <c r="K53" s="639"/>
      <c r="L53" s="88" t="s">
        <v>337</v>
      </c>
      <c r="M53" s="40">
        <v>0</v>
      </c>
      <c r="N53" s="38">
        <v>0</v>
      </c>
      <c r="O53" s="38">
        <v>0</v>
      </c>
      <c r="P53" s="38">
        <v>0</v>
      </c>
      <c r="Q53" s="38">
        <f t="shared" si="8"/>
        <v>0</v>
      </c>
      <c r="R53" s="644"/>
      <c r="S53" s="645"/>
    </row>
    <row r="54" spans="2:19" ht="21" customHeight="1" thickBot="1" x14ac:dyDescent="0.25">
      <c r="B54" s="35"/>
      <c r="K54" s="643"/>
      <c r="L54" s="93">
        <v>0.6</v>
      </c>
      <c r="M54" s="39">
        <v>0</v>
      </c>
      <c r="N54" s="39">
        <v>0</v>
      </c>
      <c r="O54" s="39">
        <v>0</v>
      </c>
      <c r="P54" s="39">
        <v>0</v>
      </c>
      <c r="Q54" s="39">
        <f t="shared" si="8"/>
        <v>0</v>
      </c>
      <c r="R54" s="644"/>
      <c r="S54" s="645"/>
    </row>
    <row r="55" spans="2:19" ht="15.75" customHeight="1" x14ac:dyDescent="0.25">
      <c r="B55" s="35"/>
      <c r="K55" s="155"/>
      <c r="L55" s="155"/>
      <c r="M55" s="155"/>
      <c r="N55" s="155"/>
      <c r="O55" s="155"/>
      <c r="P55" s="155"/>
      <c r="Q55" s="155"/>
      <c r="R55" s="155"/>
      <c r="S55" s="155"/>
    </row>
    <row r="56" spans="2:19" x14ac:dyDescent="0.2">
      <c r="B56" s="35"/>
    </row>
    <row r="57" spans="2:19" ht="12.75" customHeight="1" x14ac:dyDescent="0.2">
      <c r="B57" s="35"/>
    </row>
    <row r="58" spans="2:19" x14ac:dyDescent="0.2">
      <c r="B58" s="35"/>
    </row>
    <row r="59" spans="2:19" x14ac:dyDescent="0.2">
      <c r="B59" s="35"/>
    </row>
    <row r="60" spans="2:19" ht="12.75" customHeight="1" x14ac:dyDescent="0.2">
      <c r="B60" s="35"/>
    </row>
    <row r="61" spans="2:19" x14ac:dyDescent="0.2">
      <c r="B61" s="35"/>
    </row>
    <row r="62" spans="2:19" x14ac:dyDescent="0.2">
      <c r="B62" s="35"/>
    </row>
    <row r="63" spans="2:19" ht="12.75" customHeight="1" x14ac:dyDescent="0.2">
      <c r="B63" s="35"/>
    </row>
    <row r="64" spans="2:19" x14ac:dyDescent="0.2">
      <c r="B64" s="35"/>
    </row>
    <row r="65" spans="2:2" x14ac:dyDescent="0.2">
      <c r="B65" s="35"/>
    </row>
    <row r="66" spans="2:2" ht="12.75" customHeight="1" x14ac:dyDescent="0.2">
      <c r="B66" s="35"/>
    </row>
    <row r="67" spans="2:2" ht="15.75" customHeight="1" x14ac:dyDescent="0.2">
      <c r="B67" s="35"/>
    </row>
    <row r="68" spans="2:2" ht="15.75" customHeight="1" x14ac:dyDescent="0.2">
      <c r="B68" s="35"/>
    </row>
    <row r="69" spans="2:2" ht="12.75" customHeight="1" x14ac:dyDescent="0.2">
      <c r="B69" s="35"/>
    </row>
    <row r="70" spans="2:2" ht="15.75" customHeight="1" x14ac:dyDescent="0.2">
      <c r="B70" s="35"/>
    </row>
    <row r="71" spans="2:2" ht="15.75" customHeight="1" x14ac:dyDescent="0.2">
      <c r="B71" s="35"/>
    </row>
    <row r="72" spans="2:2" ht="12.75" customHeight="1" x14ac:dyDescent="0.2">
      <c r="B72" s="35"/>
    </row>
    <row r="73" spans="2:2" ht="15.75" customHeight="1" x14ac:dyDescent="0.2">
      <c r="B73" s="35"/>
    </row>
    <row r="74" spans="2:2" ht="15.75" customHeight="1" x14ac:dyDescent="0.2">
      <c r="B74" s="35"/>
    </row>
    <row r="75" spans="2:2" x14ac:dyDescent="0.2">
      <c r="B75" s="35"/>
    </row>
    <row r="76" spans="2:2" ht="15.75" customHeight="1" x14ac:dyDescent="0.2">
      <c r="B76" s="35"/>
    </row>
    <row r="77" spans="2:2" ht="15.75" customHeight="1" x14ac:dyDescent="0.2">
      <c r="B77" s="35"/>
    </row>
    <row r="78" spans="2:2" ht="19.5" customHeight="1" x14ac:dyDescent="0.2">
      <c r="B78" s="35"/>
    </row>
    <row r="79" spans="2:2" ht="65.25" customHeight="1" x14ac:dyDescent="0.2">
      <c r="B79" s="35"/>
    </row>
    <row r="80" spans="2:2" x14ac:dyDescent="0.2">
      <c r="B80" s="35"/>
    </row>
    <row r="81" spans="2:2" x14ac:dyDescent="0.2">
      <c r="B81" s="35"/>
    </row>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7477B115-A0F6-4AC5-BEA5-49C2079FBA6D}">
      <formula1>$B$3:$B$59</formula1>
    </dataValidation>
    <dataValidation type="list" allowBlank="1" showInputMessage="1" showErrorMessage="1" sqref="K22:K24" xr:uid="{7BB41C50-5228-4584-A9F6-71C3C7FAA357}">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7F1091-E39C-4279-B816-0EE91FF6B837}">
  <dimension ref="A1:R303"/>
  <sheetViews>
    <sheetView showGridLines="0" zoomScale="60" zoomScaleNormal="60" zoomScalePageLayoutView="95" workbookViewId="0">
      <pane xSplit="3" ySplit="4" topLeftCell="D112" activePane="bottomRight" state="frozen"/>
      <selection pane="topRight" activeCell="D1" sqref="D1"/>
      <selection pane="bottomLeft" activeCell="A5" sqref="A5"/>
      <selection pane="bottomRight" activeCell="E137" sqref="E137"/>
    </sheetView>
  </sheetViews>
  <sheetFormatPr baseColWidth="10" defaultColWidth="10.85546875" defaultRowHeight="12.75" x14ac:dyDescent="0.2"/>
  <cols>
    <col min="1" max="1" width="4.85546875" style="1" bestFit="1" customWidth="1"/>
    <col min="2" max="2" width="29.85546875" style="178" customWidth="1"/>
    <col min="3" max="3" width="31.5703125" style="178" customWidth="1"/>
    <col min="4" max="4" width="41.85546875" style="1" bestFit="1" customWidth="1"/>
    <col min="5" max="5" width="30.140625" style="1" customWidth="1"/>
    <col min="6" max="6" width="46" style="1" customWidth="1"/>
    <col min="7" max="7" width="24.7109375" style="178" customWidth="1"/>
    <col min="8" max="8" width="40.5703125" style="898" bestFit="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5.140625" style="1" bestFit="1" customWidth="1"/>
    <col min="15" max="16" width="39.42578125" style="897" customWidth="1"/>
    <col min="17" max="17" width="46.28515625" style="897" customWidth="1"/>
    <col min="18" max="18" width="39.42578125" style="897" customWidth="1"/>
    <col min="19" max="16384" width="10.85546875" style="1"/>
  </cols>
  <sheetData>
    <row r="1" spans="1:18" ht="14.25" x14ac:dyDescent="0.2">
      <c r="B1" s="170"/>
      <c r="C1" s="177"/>
      <c r="D1" s="999"/>
      <c r="E1" s="999"/>
      <c r="F1" s="999"/>
      <c r="G1" s="177"/>
      <c r="H1" s="1000"/>
      <c r="I1" s="999"/>
      <c r="J1" s="999"/>
      <c r="K1" s="999"/>
      <c r="L1" s="999"/>
    </row>
    <row r="2" spans="1:18" ht="15" x14ac:dyDescent="0.2">
      <c r="B2" s="699" t="s">
        <v>128</v>
      </c>
      <c r="C2" s="700"/>
      <c r="D2" s="700"/>
      <c r="E2" s="700"/>
      <c r="F2" s="700"/>
      <c r="G2" s="700"/>
      <c r="H2" s="700"/>
      <c r="I2" s="700"/>
      <c r="J2" s="700"/>
      <c r="K2" s="700"/>
      <c r="L2" s="701"/>
      <c r="M2" s="53"/>
    </row>
    <row r="3" spans="1:18" ht="15" x14ac:dyDescent="0.2">
      <c r="A3" s="1" t="s">
        <v>557</v>
      </c>
      <c r="B3" s="998" t="s">
        <v>129</v>
      </c>
      <c r="C3" s="998"/>
      <c r="D3" s="996"/>
      <c r="E3" s="996"/>
      <c r="F3" s="996"/>
      <c r="G3" s="998"/>
      <c r="H3" s="997"/>
      <c r="I3" s="996"/>
      <c r="J3" s="996"/>
      <c r="K3" s="996"/>
      <c r="L3" s="996"/>
      <c r="M3" s="53"/>
    </row>
    <row r="4" spans="1:18" s="178" customFormat="1" ht="15" x14ac:dyDescent="0.2">
      <c r="B4" s="181" t="s">
        <v>130</v>
      </c>
      <c r="C4" s="182" t="s">
        <v>131</v>
      </c>
      <c r="D4" s="182" t="s">
        <v>132</v>
      </c>
      <c r="E4" s="702" t="s">
        <v>133</v>
      </c>
      <c r="F4" s="703"/>
      <c r="G4" s="702" t="s">
        <v>134</v>
      </c>
      <c r="H4" s="704"/>
      <c r="I4" s="704"/>
      <c r="J4" s="704"/>
      <c r="K4" s="703"/>
      <c r="L4" s="183" t="s">
        <v>96</v>
      </c>
      <c r="M4" s="183" t="s">
        <v>1268</v>
      </c>
      <c r="O4" s="907"/>
      <c r="P4" s="907"/>
      <c r="Q4" s="907"/>
      <c r="R4" s="907"/>
    </row>
    <row r="5" spans="1:18" ht="45" x14ac:dyDescent="0.2">
      <c r="B5" s="181"/>
      <c r="C5" s="182"/>
      <c r="D5" s="906"/>
      <c r="E5" s="28" t="s">
        <v>135</v>
      </c>
      <c r="F5" s="28" t="s">
        <v>136</v>
      </c>
      <c r="G5" s="184" t="s">
        <v>761</v>
      </c>
      <c r="H5" s="905" t="s">
        <v>137</v>
      </c>
      <c r="I5" s="184" t="s">
        <v>138</v>
      </c>
      <c r="J5" s="184" t="s">
        <v>139</v>
      </c>
      <c r="K5" s="28" t="s">
        <v>140</v>
      </c>
      <c r="L5" s="904"/>
      <c r="M5" s="53"/>
    </row>
    <row r="6" spans="1:18" ht="28.5" x14ac:dyDescent="0.25">
      <c r="B6" s="176" t="s">
        <v>141</v>
      </c>
      <c r="C6" s="54" t="s">
        <v>142</v>
      </c>
      <c r="D6" s="54" t="s">
        <v>143</v>
      </c>
      <c r="E6" s="49"/>
      <c r="F6" s="934" t="s">
        <v>144</v>
      </c>
      <c r="G6" s="206"/>
      <c r="H6" s="185">
        <v>5268448465</v>
      </c>
      <c r="I6" s="29"/>
      <c r="J6" s="33"/>
      <c r="K6" s="991">
        <v>0</v>
      </c>
      <c r="L6" s="183"/>
      <c r="M6" s="53"/>
    </row>
    <row r="7" spans="1:18" ht="15" x14ac:dyDescent="0.25">
      <c r="B7" s="176" t="s">
        <v>145</v>
      </c>
      <c r="C7" s="54" t="s">
        <v>142</v>
      </c>
      <c r="D7" s="54" t="s">
        <v>143</v>
      </c>
      <c r="E7" s="49"/>
      <c r="F7" s="194" t="s">
        <v>762</v>
      </c>
      <c r="G7" s="205"/>
      <c r="H7" s="982">
        <v>20324681095</v>
      </c>
      <c r="I7" s="29"/>
      <c r="J7" s="33"/>
      <c r="K7" s="991">
        <v>0</v>
      </c>
      <c r="L7" s="183"/>
      <c r="M7" s="53"/>
    </row>
    <row r="8" spans="1:18" ht="15" x14ac:dyDescent="0.25">
      <c r="B8" s="176" t="s">
        <v>146</v>
      </c>
      <c r="C8" s="54" t="s">
        <v>142</v>
      </c>
      <c r="D8" s="54" t="s">
        <v>143</v>
      </c>
      <c r="E8" s="49"/>
      <c r="F8" s="194" t="s">
        <v>763</v>
      </c>
      <c r="G8" s="205"/>
      <c r="H8" s="982">
        <v>26799206349</v>
      </c>
      <c r="I8" s="29"/>
      <c r="J8" s="33"/>
      <c r="K8" s="991">
        <v>0</v>
      </c>
      <c r="L8" s="183"/>
      <c r="M8" s="53"/>
    </row>
    <row r="9" spans="1:18" ht="75" x14ac:dyDescent="0.25">
      <c r="B9" s="176" t="s">
        <v>147</v>
      </c>
      <c r="C9" s="54" t="s">
        <v>142</v>
      </c>
      <c r="D9" s="54" t="s">
        <v>143</v>
      </c>
      <c r="E9" s="49"/>
      <c r="F9" s="194" t="s">
        <v>764</v>
      </c>
      <c r="G9" s="205"/>
      <c r="H9" s="992">
        <v>62112039495.099998</v>
      </c>
      <c r="I9" s="209"/>
      <c r="J9" s="993"/>
      <c r="K9" s="991">
        <v>0</v>
      </c>
      <c r="L9" s="995" t="s">
        <v>413</v>
      </c>
      <c r="M9" s="53"/>
    </row>
    <row r="10" spans="1:18" ht="15" x14ac:dyDescent="0.25">
      <c r="B10" s="176" t="s">
        <v>148</v>
      </c>
      <c r="C10" s="54" t="s">
        <v>142</v>
      </c>
      <c r="D10" s="54" t="s">
        <v>143</v>
      </c>
      <c r="E10" s="49"/>
      <c r="F10" s="194" t="s">
        <v>765</v>
      </c>
      <c r="G10" s="205"/>
      <c r="H10" s="992">
        <v>48547865289.099998</v>
      </c>
      <c r="I10" s="209"/>
      <c r="J10" s="993"/>
      <c r="K10" s="991">
        <v>0</v>
      </c>
      <c r="L10" s="994"/>
      <c r="M10" s="53"/>
    </row>
    <row r="11" spans="1:18" ht="15" x14ac:dyDescent="0.25">
      <c r="B11" s="176" t="s">
        <v>149</v>
      </c>
      <c r="C11" s="54" t="s">
        <v>142</v>
      </c>
      <c r="D11" s="54" t="s">
        <v>143</v>
      </c>
      <c r="E11" s="49"/>
      <c r="F11" s="194" t="s">
        <v>766</v>
      </c>
      <c r="G11" s="205"/>
      <c r="H11" s="992">
        <v>49940241269.099998</v>
      </c>
      <c r="I11" s="209"/>
      <c r="J11" s="993"/>
      <c r="K11" s="991">
        <v>0</v>
      </c>
      <c r="L11" s="183"/>
      <c r="M11" s="53"/>
    </row>
    <row r="12" spans="1:18" ht="15" x14ac:dyDescent="0.25">
      <c r="B12" s="176" t="s">
        <v>150</v>
      </c>
      <c r="C12" s="54" t="s">
        <v>142</v>
      </c>
      <c r="D12" s="54" t="s">
        <v>143</v>
      </c>
      <c r="E12" s="49"/>
      <c r="F12" s="194" t="s">
        <v>767</v>
      </c>
      <c r="G12" s="205"/>
      <c r="H12" s="992">
        <v>42430490883.199997</v>
      </c>
      <c r="I12" s="209"/>
      <c r="J12" s="993"/>
      <c r="K12" s="991">
        <v>0</v>
      </c>
      <c r="L12" s="183"/>
      <c r="M12" s="53"/>
    </row>
    <row r="13" spans="1:18" ht="15" x14ac:dyDescent="0.25">
      <c r="B13" s="176" t="s">
        <v>151</v>
      </c>
      <c r="C13" s="54" t="s">
        <v>142</v>
      </c>
      <c r="D13" s="54" t="s">
        <v>143</v>
      </c>
      <c r="E13" s="49"/>
      <c r="F13" s="194" t="s">
        <v>768</v>
      </c>
      <c r="G13" s="205"/>
      <c r="H13" s="992">
        <v>24948005269.599998</v>
      </c>
      <c r="I13" s="209"/>
      <c r="J13" s="209"/>
      <c r="K13" s="991">
        <v>0</v>
      </c>
      <c r="L13" s="183"/>
      <c r="M13" s="53"/>
    </row>
    <row r="14" spans="1:18" ht="15" x14ac:dyDescent="0.25">
      <c r="B14" s="207"/>
      <c r="C14" s="30"/>
      <c r="D14" s="30"/>
      <c r="E14" s="990"/>
      <c r="F14" s="989"/>
      <c r="G14" s="208"/>
      <c r="H14" s="988">
        <f>SUM(H6:H13)</f>
        <v>280370978115.09998</v>
      </c>
      <c r="I14" s="31"/>
      <c r="J14" s="987"/>
      <c r="K14" s="986">
        <v>0</v>
      </c>
      <c r="L14" s="985"/>
      <c r="M14" s="53"/>
    </row>
    <row r="15" spans="1:18" ht="14.25" x14ac:dyDescent="0.2">
      <c r="B15" s="176"/>
      <c r="C15" s="54" t="s">
        <v>142</v>
      </c>
      <c r="D15" s="54" t="s">
        <v>143</v>
      </c>
      <c r="E15" s="49">
        <v>3111530718</v>
      </c>
      <c r="F15" s="934"/>
      <c r="G15" s="205" t="s">
        <v>152</v>
      </c>
      <c r="H15" s="185"/>
      <c r="I15" s="41">
        <f>123.78/111.82</f>
        <v>1.1069576104453587</v>
      </c>
      <c r="J15" s="32" t="s">
        <v>153</v>
      </c>
      <c r="K15" s="49">
        <f>+E15/I15</f>
        <v>2810885158.2384872</v>
      </c>
      <c r="L15" s="899"/>
      <c r="M15" s="53"/>
    </row>
    <row r="16" spans="1:18" ht="14.25" x14ac:dyDescent="0.2">
      <c r="B16" s="176"/>
      <c r="C16" s="54" t="s">
        <v>142</v>
      </c>
      <c r="D16" s="54" t="s">
        <v>143</v>
      </c>
      <c r="E16" s="941">
        <v>5503863348.5</v>
      </c>
      <c r="F16" s="984"/>
      <c r="G16" s="205" t="s">
        <v>154</v>
      </c>
      <c r="H16" s="982"/>
      <c r="I16" s="41">
        <f>123.78/111.82</f>
        <v>1.1069576104453587</v>
      </c>
      <c r="J16" s="32" t="s">
        <v>153</v>
      </c>
      <c r="K16" s="49">
        <f>+E16/I16</f>
        <v>4972063335.1855707</v>
      </c>
      <c r="L16" s="899"/>
      <c r="M16" s="53"/>
    </row>
    <row r="17" spans="2:13" ht="14.25" x14ac:dyDescent="0.2">
      <c r="B17" s="176"/>
      <c r="C17" s="54" t="s">
        <v>142</v>
      </c>
      <c r="D17" s="54" t="s">
        <v>143</v>
      </c>
      <c r="E17" s="941">
        <v>263457714</v>
      </c>
      <c r="F17" s="984"/>
      <c r="G17" s="205" t="s">
        <v>155</v>
      </c>
      <c r="H17" s="982"/>
      <c r="I17" s="41">
        <f>123.78/111.82</f>
        <v>1.1069576104453587</v>
      </c>
      <c r="J17" s="32" t="s">
        <v>153</v>
      </c>
      <c r="K17" s="49">
        <f>+E17/I17</f>
        <v>238001628.53029567</v>
      </c>
      <c r="L17" s="899"/>
      <c r="M17" s="53"/>
    </row>
    <row r="18" spans="2:13" ht="14.25" x14ac:dyDescent="0.2">
      <c r="B18" s="176"/>
      <c r="C18" s="54" t="s">
        <v>142</v>
      </c>
      <c r="D18" s="54" t="s">
        <v>143</v>
      </c>
      <c r="E18" s="941">
        <v>1636965150</v>
      </c>
      <c r="F18" s="979"/>
      <c r="G18" s="205" t="s">
        <v>156</v>
      </c>
      <c r="H18" s="982"/>
      <c r="I18" s="41">
        <f>123.78/111.82</f>
        <v>1.1069576104453587</v>
      </c>
      <c r="J18" s="32" t="s">
        <v>153</v>
      </c>
      <c r="K18" s="49">
        <f>+E18/I18</f>
        <v>1478796599.3940861</v>
      </c>
      <c r="L18" s="899"/>
      <c r="M18" s="53"/>
    </row>
    <row r="19" spans="2:13" ht="14.25" x14ac:dyDescent="0.2">
      <c r="B19" s="176"/>
      <c r="C19" s="54" t="s">
        <v>142</v>
      </c>
      <c r="D19" s="54" t="s">
        <v>143</v>
      </c>
      <c r="E19" s="941">
        <v>2728275250</v>
      </c>
      <c r="F19" s="984"/>
      <c r="G19" s="205" t="s">
        <v>157</v>
      </c>
      <c r="H19" s="982"/>
      <c r="I19" s="74">
        <f>124.62/111.82</f>
        <v>1.1144696834197818</v>
      </c>
      <c r="J19" s="33" t="s">
        <v>158</v>
      </c>
      <c r="K19" s="49">
        <f>+E19/I19</f>
        <v>2448047973.4793773</v>
      </c>
      <c r="L19" s="899"/>
      <c r="M19" s="53"/>
    </row>
    <row r="20" spans="2:13" ht="14.25" x14ac:dyDescent="0.2">
      <c r="B20" s="176"/>
      <c r="C20" s="54" t="s">
        <v>142</v>
      </c>
      <c r="D20" s="54" t="s">
        <v>143</v>
      </c>
      <c r="E20" s="941">
        <v>621675000</v>
      </c>
      <c r="F20" s="983"/>
      <c r="G20" s="205" t="s">
        <v>159</v>
      </c>
      <c r="H20" s="982"/>
      <c r="I20" s="74">
        <f>125.37/111.82</f>
        <v>1.1211768914326596</v>
      </c>
      <c r="J20" s="33" t="s">
        <v>160</v>
      </c>
      <c r="K20" s="49">
        <f>+E20/I20</f>
        <v>554484314.42928934</v>
      </c>
      <c r="L20" s="899"/>
      <c r="M20" s="53"/>
    </row>
    <row r="21" spans="2:13" ht="14.25" x14ac:dyDescent="0.2">
      <c r="B21" s="176"/>
      <c r="C21" s="54" t="s">
        <v>142</v>
      </c>
      <c r="D21" s="54" t="s">
        <v>143</v>
      </c>
      <c r="E21" s="941">
        <v>764295785</v>
      </c>
      <c r="F21" s="983"/>
      <c r="G21" s="205" t="s">
        <v>161</v>
      </c>
      <c r="H21" s="982"/>
      <c r="I21" s="74">
        <f>125.37/111.82</f>
        <v>1.1211768914326596</v>
      </c>
      <c r="J21" s="33" t="s">
        <v>160</v>
      </c>
      <c r="K21" s="49">
        <f>+E21/I21</f>
        <v>681690633.15545988</v>
      </c>
      <c r="L21" s="899"/>
      <c r="M21" s="53"/>
    </row>
    <row r="22" spans="2:13" ht="14.25" x14ac:dyDescent="0.2">
      <c r="B22" s="176"/>
      <c r="C22" s="54" t="s">
        <v>142</v>
      </c>
      <c r="D22" s="54" t="s">
        <v>143</v>
      </c>
      <c r="E22" s="941">
        <v>872199750</v>
      </c>
      <c r="F22" s="983"/>
      <c r="G22" s="205" t="s">
        <v>162</v>
      </c>
      <c r="H22" s="982"/>
      <c r="I22" s="74">
        <f>125.37/111.82</f>
        <v>1.1211768914326596</v>
      </c>
      <c r="J22" s="33" t="s">
        <v>160</v>
      </c>
      <c r="K22" s="49">
        <f>+E22/I22</f>
        <v>777932328.66714525</v>
      </c>
      <c r="L22" s="899"/>
      <c r="M22" s="53"/>
    </row>
    <row r="23" spans="2:13" ht="14.25" x14ac:dyDescent="0.2">
      <c r="B23" s="176"/>
      <c r="C23" s="54" t="s">
        <v>142</v>
      </c>
      <c r="D23" s="54" t="s">
        <v>143</v>
      </c>
      <c r="E23" s="941">
        <v>19781458</v>
      </c>
      <c r="F23" s="983"/>
      <c r="G23" s="205" t="s">
        <v>162</v>
      </c>
      <c r="H23" s="982"/>
      <c r="I23" s="74">
        <f>125.37/111.82</f>
        <v>1.1211768914326596</v>
      </c>
      <c r="J23" s="33" t="s">
        <v>160</v>
      </c>
      <c r="K23" s="49">
        <f>+E23/I23</f>
        <v>17643476.378399935</v>
      </c>
      <c r="L23" s="899"/>
      <c r="M23" s="53"/>
    </row>
    <row r="24" spans="2:13" ht="14.25" x14ac:dyDescent="0.2">
      <c r="B24" s="176"/>
      <c r="C24" s="54" t="s">
        <v>142</v>
      </c>
      <c r="D24" s="54" t="s">
        <v>143</v>
      </c>
      <c r="E24" s="941">
        <v>686624625</v>
      </c>
      <c r="F24" s="210"/>
      <c r="G24" s="205" t="s">
        <v>163</v>
      </c>
      <c r="H24" s="982"/>
      <c r="I24" s="74">
        <f>125.37/111.82</f>
        <v>1.1211768914326596</v>
      </c>
      <c r="J24" s="33" t="s">
        <v>160</v>
      </c>
      <c r="K24" s="49">
        <f>+E24/I24</f>
        <v>612414178.57142854</v>
      </c>
      <c r="L24" s="899"/>
      <c r="M24" s="53"/>
    </row>
    <row r="25" spans="2:13" ht="14.25" x14ac:dyDescent="0.2">
      <c r="B25" s="176"/>
      <c r="C25" s="54" t="s">
        <v>142</v>
      </c>
      <c r="D25" s="54" t="s">
        <v>143</v>
      </c>
      <c r="E25" s="941">
        <v>2047764587</v>
      </c>
      <c r="F25" s="194"/>
      <c r="G25" s="206" t="s">
        <v>164</v>
      </c>
      <c r="H25" s="982"/>
      <c r="I25" s="74">
        <f>126.15/111.82</f>
        <v>1.1281523877660526</v>
      </c>
      <c r="J25" s="33" t="s">
        <v>165</v>
      </c>
      <c r="K25" s="49">
        <f>+E25/I25</f>
        <v>1815148918.8929052</v>
      </c>
      <c r="L25" s="899"/>
      <c r="M25" s="53"/>
    </row>
    <row r="26" spans="2:13" ht="14.25" x14ac:dyDescent="0.2">
      <c r="B26" s="176"/>
      <c r="C26" s="54" t="s">
        <v>142</v>
      </c>
      <c r="D26" s="54" t="s">
        <v>143</v>
      </c>
      <c r="E26" s="941">
        <v>3071646881</v>
      </c>
      <c r="F26" s="210"/>
      <c r="G26" s="206" t="s">
        <v>166</v>
      </c>
      <c r="H26" s="982"/>
      <c r="I26" s="74">
        <f>126.15/111.82</f>
        <v>1.1281523877660526</v>
      </c>
      <c r="J26" s="33" t="s">
        <v>165</v>
      </c>
      <c r="K26" s="49">
        <f>+E26/I26</f>
        <v>2722723378.7825603</v>
      </c>
      <c r="L26" s="899"/>
      <c r="M26" s="53"/>
    </row>
    <row r="27" spans="2:13" ht="14.25" x14ac:dyDescent="0.2">
      <c r="B27" s="176"/>
      <c r="C27" s="54" t="s">
        <v>142</v>
      </c>
      <c r="D27" s="54" t="s">
        <v>143</v>
      </c>
      <c r="E27" s="941">
        <v>3071646881</v>
      </c>
      <c r="F27" s="979"/>
      <c r="G27" s="206" t="s">
        <v>167</v>
      </c>
      <c r="H27" s="982"/>
      <c r="I27" s="74">
        <f>127.78/111.82</f>
        <v>1.1427293865140404</v>
      </c>
      <c r="J27" s="33" t="s">
        <v>168</v>
      </c>
      <c r="K27" s="49">
        <f>+E27/I27</f>
        <v>2687991502.8441072</v>
      </c>
      <c r="L27" s="210"/>
      <c r="M27" s="53"/>
    </row>
    <row r="28" spans="2:13" ht="14.25" x14ac:dyDescent="0.2">
      <c r="B28" s="176"/>
      <c r="C28" s="54" t="s">
        <v>142</v>
      </c>
      <c r="D28" s="54" t="s">
        <v>143</v>
      </c>
      <c r="E28" s="941">
        <v>1769000000</v>
      </c>
      <c r="F28" s="979"/>
      <c r="G28" s="206" t="s">
        <v>169</v>
      </c>
      <c r="H28" s="982"/>
      <c r="I28" s="74">
        <f>127.78/111.82</f>
        <v>1.1427293865140404</v>
      </c>
      <c r="J28" s="33" t="s">
        <v>168</v>
      </c>
      <c r="K28" s="49">
        <f>+E28/I28</f>
        <v>1548048051.3382375</v>
      </c>
      <c r="L28" s="210"/>
      <c r="M28" s="53"/>
    </row>
    <row r="29" spans="2:13" ht="14.25" x14ac:dyDescent="0.2">
      <c r="B29" s="176"/>
      <c r="C29" s="54" t="s">
        <v>142</v>
      </c>
      <c r="D29" s="54" t="s">
        <v>143</v>
      </c>
      <c r="E29" s="941">
        <v>2653500000</v>
      </c>
      <c r="F29" s="979"/>
      <c r="G29" s="206" t="s">
        <v>170</v>
      </c>
      <c r="H29" s="982"/>
      <c r="I29" s="74">
        <f>127.78/111.82</f>
        <v>1.1427293865140404</v>
      </c>
      <c r="J29" s="33" t="s">
        <v>168</v>
      </c>
      <c r="K29" s="49">
        <f>+E29/I29</f>
        <v>2322072077.0073562</v>
      </c>
      <c r="L29" s="210"/>
      <c r="M29" s="53"/>
    </row>
    <row r="30" spans="2:13" ht="14.25" x14ac:dyDescent="0.2">
      <c r="B30" s="176"/>
      <c r="C30" s="54" t="s">
        <v>142</v>
      </c>
      <c r="D30" s="54" t="s">
        <v>143</v>
      </c>
      <c r="E30" s="941">
        <v>2653500000</v>
      </c>
      <c r="F30" s="194"/>
      <c r="G30" s="206" t="s">
        <v>171</v>
      </c>
      <c r="H30" s="982"/>
      <c r="I30" s="74">
        <f>129.41/111.82</f>
        <v>1.1573063852620282</v>
      </c>
      <c r="J30" s="33" t="s">
        <v>172</v>
      </c>
      <c r="K30" s="49">
        <f>+E30/I30</f>
        <v>2292824124.8744302</v>
      </c>
      <c r="L30" s="210"/>
      <c r="M30" s="53"/>
    </row>
    <row r="31" spans="2:13" ht="14.25" x14ac:dyDescent="0.2">
      <c r="B31" s="176"/>
      <c r="C31" s="54" t="s">
        <v>142</v>
      </c>
      <c r="D31" s="54" t="s">
        <v>143</v>
      </c>
      <c r="E31" s="941">
        <v>2465000000</v>
      </c>
      <c r="F31" s="194"/>
      <c r="G31" s="206" t="s">
        <v>173</v>
      </c>
      <c r="H31" s="982"/>
      <c r="I31" s="74">
        <f>129.41/111.82</f>
        <v>1.1573063852620282</v>
      </c>
      <c r="J31" s="33" t="s">
        <v>172</v>
      </c>
      <c r="K31" s="49">
        <f>+E31/I31</f>
        <v>2129945908.3532958</v>
      </c>
      <c r="L31" s="210"/>
      <c r="M31" s="53"/>
    </row>
    <row r="32" spans="2:13" ht="14.25" x14ac:dyDescent="0.2">
      <c r="B32" s="176"/>
      <c r="C32" s="54" t="s">
        <v>142</v>
      </c>
      <c r="D32" s="54" t="s">
        <v>143</v>
      </c>
      <c r="E32" s="941">
        <v>3697500000</v>
      </c>
      <c r="F32" s="210"/>
      <c r="G32" s="206" t="s">
        <v>174</v>
      </c>
      <c r="H32" s="982"/>
      <c r="I32" s="74">
        <f>129.41/111.82</f>
        <v>1.1573063852620282</v>
      </c>
      <c r="J32" s="33" t="s">
        <v>172</v>
      </c>
      <c r="K32" s="49">
        <f>+E32/I32</f>
        <v>3194918862.5299435</v>
      </c>
      <c r="L32" s="210"/>
      <c r="M32" s="53"/>
    </row>
    <row r="33" spans="2:13" ht="14.25" x14ac:dyDescent="0.2">
      <c r="B33" s="176"/>
      <c r="C33" s="54" t="s">
        <v>142</v>
      </c>
      <c r="D33" s="54" t="s">
        <v>143</v>
      </c>
      <c r="E33" s="941">
        <v>3549440000</v>
      </c>
      <c r="F33" s="979"/>
      <c r="G33" s="206" t="s">
        <v>175</v>
      </c>
      <c r="H33" s="982"/>
      <c r="I33" s="74">
        <f>129.41/111.82</f>
        <v>1.1573063852620282</v>
      </c>
      <c r="J33" s="33" t="s">
        <v>172</v>
      </c>
      <c r="K33" s="49">
        <f>+E33/I33</f>
        <v>3066983855.9616723</v>
      </c>
      <c r="L33" s="210"/>
      <c r="M33" s="53"/>
    </row>
    <row r="34" spans="2:13" ht="14.25" x14ac:dyDescent="0.2">
      <c r="B34" s="176"/>
      <c r="C34" s="54" t="s">
        <v>142</v>
      </c>
      <c r="D34" s="54" t="s">
        <v>143</v>
      </c>
      <c r="E34" s="941">
        <v>15478119</v>
      </c>
      <c r="F34" s="194"/>
      <c r="G34" s="206" t="s">
        <v>176</v>
      </c>
      <c r="H34" s="982"/>
      <c r="I34" s="74">
        <f>130.63/111.82</f>
        <v>1.1682167769629763</v>
      </c>
      <c r="J34" s="33" t="s">
        <v>177</v>
      </c>
      <c r="K34" s="49">
        <f>+E34/I34</f>
        <v>13249355.17553395</v>
      </c>
      <c r="L34" s="210"/>
      <c r="M34" s="53"/>
    </row>
    <row r="35" spans="2:13" ht="14.25" x14ac:dyDescent="0.2">
      <c r="B35" s="176"/>
      <c r="C35" s="54" t="s">
        <v>142</v>
      </c>
      <c r="D35" s="54" t="s">
        <v>143</v>
      </c>
      <c r="E35" s="941">
        <v>2068530699</v>
      </c>
      <c r="F35" s="194"/>
      <c r="G35" s="206" t="s">
        <v>178</v>
      </c>
      <c r="H35" s="982"/>
      <c r="I35" s="74">
        <f>130.63/111.82</f>
        <v>1.1682167769629763</v>
      </c>
      <c r="J35" s="33" t="s">
        <v>177</v>
      </c>
      <c r="K35" s="49">
        <f>+E35/I35</f>
        <v>1770673679.5696239</v>
      </c>
      <c r="L35" s="210"/>
      <c r="M35" s="53"/>
    </row>
    <row r="36" spans="2:13" ht="14.25" x14ac:dyDescent="0.2">
      <c r="B36" s="176"/>
      <c r="C36" s="54" t="s">
        <v>142</v>
      </c>
      <c r="D36" s="54" t="s">
        <v>143</v>
      </c>
      <c r="E36" s="941">
        <v>3102796048</v>
      </c>
      <c r="F36" s="194"/>
      <c r="G36" s="206" t="s">
        <v>179</v>
      </c>
      <c r="H36" s="982"/>
      <c r="I36" s="74">
        <f>130.63/111.82</f>
        <v>1.1682167769629763</v>
      </c>
      <c r="J36" s="33" t="s">
        <v>177</v>
      </c>
      <c r="K36" s="49">
        <f>+E36/I36</f>
        <v>2656010518.9264331</v>
      </c>
      <c r="L36" s="210"/>
      <c r="M36" s="53"/>
    </row>
    <row r="37" spans="2:13" ht="14.25" x14ac:dyDescent="0.2">
      <c r="B37" s="176"/>
      <c r="C37" s="54" t="s">
        <v>142</v>
      </c>
      <c r="D37" s="54" t="s">
        <v>143</v>
      </c>
      <c r="E37" s="941">
        <v>3144320000</v>
      </c>
      <c r="F37" s="979"/>
      <c r="G37" s="206" t="s">
        <v>180</v>
      </c>
      <c r="H37" s="982"/>
      <c r="I37" s="74">
        <f>130.63/111.82</f>
        <v>1.1682167769629763</v>
      </c>
      <c r="J37" s="33" t="s">
        <v>177</v>
      </c>
      <c r="K37" s="49">
        <f>+E37/I37</f>
        <v>2691555250.7081065</v>
      </c>
      <c r="L37" s="210"/>
      <c r="M37" s="53"/>
    </row>
    <row r="38" spans="2:13" ht="14.25" x14ac:dyDescent="0.2">
      <c r="B38" s="176"/>
      <c r="C38" s="54" t="s">
        <v>142</v>
      </c>
      <c r="D38" s="54" t="s">
        <v>143</v>
      </c>
      <c r="E38" s="941">
        <v>2453430908</v>
      </c>
      <c r="F38" s="194"/>
      <c r="G38" s="206" t="s">
        <v>181</v>
      </c>
      <c r="H38" s="982"/>
      <c r="I38" s="74">
        <f>131.28/111.82</f>
        <v>1.1740296905741372</v>
      </c>
      <c r="J38" s="33" t="s">
        <v>182</v>
      </c>
      <c r="K38" s="49">
        <f>+E38/I38</f>
        <v>2089752011.9786713</v>
      </c>
      <c r="L38" s="210"/>
      <c r="M38" s="53"/>
    </row>
    <row r="39" spans="2:13" ht="14.25" x14ac:dyDescent="0.2">
      <c r="B39" s="176"/>
      <c r="C39" s="54" t="s">
        <v>142</v>
      </c>
      <c r="D39" s="54" t="s">
        <v>143</v>
      </c>
      <c r="E39" s="941">
        <v>3884800000</v>
      </c>
      <c r="F39" s="194"/>
      <c r="G39" s="206" t="s">
        <v>183</v>
      </c>
      <c r="H39" s="982"/>
      <c r="I39" s="74">
        <f>131.28/111.82</f>
        <v>1.1740296905741372</v>
      </c>
      <c r="J39" s="33" t="s">
        <v>182</v>
      </c>
      <c r="K39" s="49">
        <f>+E39/I39</f>
        <v>3308945277.2699566</v>
      </c>
      <c r="L39" s="210"/>
      <c r="M39" s="53"/>
    </row>
    <row r="40" spans="2:13" ht="14.25" x14ac:dyDescent="0.2">
      <c r="B40" s="176"/>
      <c r="C40" s="54" t="s">
        <v>142</v>
      </c>
      <c r="D40" s="54" t="s">
        <v>143</v>
      </c>
      <c r="E40" s="941">
        <v>3680146362</v>
      </c>
      <c r="F40" s="194"/>
      <c r="G40" s="206" t="s">
        <v>183</v>
      </c>
      <c r="H40" s="982"/>
      <c r="I40" s="74">
        <f>131.28/111.82</f>
        <v>1.1740296905741372</v>
      </c>
      <c r="J40" s="33" t="s">
        <v>182</v>
      </c>
      <c r="K40" s="49">
        <f>+E40/I40</f>
        <v>3134628017.9680066</v>
      </c>
      <c r="L40" s="210"/>
      <c r="M40" s="53"/>
    </row>
    <row r="41" spans="2:13" ht="14.25" x14ac:dyDescent="0.2">
      <c r="B41" s="176"/>
      <c r="C41" s="54" t="s">
        <v>142</v>
      </c>
      <c r="D41" s="54" t="s">
        <v>143</v>
      </c>
      <c r="E41" s="941">
        <v>1524124667</v>
      </c>
      <c r="F41" s="194"/>
      <c r="G41" s="206" t="s">
        <v>184</v>
      </c>
      <c r="H41" s="982"/>
      <c r="I41" s="74">
        <f>131.95/111.82</f>
        <v>1.1800214630656412</v>
      </c>
      <c r="J41" s="33" t="s">
        <v>185</v>
      </c>
      <c r="K41" s="49">
        <f>+E41/I41</f>
        <v>1291607580.6285715</v>
      </c>
      <c r="L41" s="210"/>
      <c r="M41" s="53"/>
    </row>
    <row r="42" spans="2:13" ht="14.25" x14ac:dyDescent="0.2">
      <c r="B42" s="176"/>
      <c r="C42" s="54" t="s">
        <v>142</v>
      </c>
      <c r="D42" s="54" t="s">
        <v>143</v>
      </c>
      <c r="E42" s="49">
        <v>2286187000</v>
      </c>
      <c r="F42" s="194"/>
      <c r="G42" s="206" t="s">
        <v>186</v>
      </c>
      <c r="H42" s="982"/>
      <c r="I42" s="74">
        <f>131.95/111.82</f>
        <v>1.1800214630656412</v>
      </c>
      <c r="J42" s="33" t="s">
        <v>185</v>
      </c>
      <c r="K42" s="49">
        <f>+E42/I42</f>
        <v>1937411370.5191362</v>
      </c>
      <c r="L42" s="899"/>
      <c r="M42" s="53"/>
    </row>
    <row r="43" spans="2:13" ht="14.25" x14ac:dyDescent="0.2">
      <c r="B43" s="176"/>
      <c r="C43" s="54" t="s">
        <v>142</v>
      </c>
      <c r="D43" s="54" t="s">
        <v>143</v>
      </c>
      <c r="E43" s="49">
        <v>2172591291</v>
      </c>
      <c r="F43" s="194"/>
      <c r="G43" s="206" t="s">
        <v>186</v>
      </c>
      <c r="H43" s="982"/>
      <c r="I43" s="74">
        <f>131.95/111.82</f>
        <v>1.1800214630656412</v>
      </c>
      <c r="J43" s="33" t="s">
        <v>185</v>
      </c>
      <c r="K43" s="49">
        <f>+E43/I43</f>
        <v>1841145571.501478</v>
      </c>
      <c r="L43" s="899"/>
      <c r="M43" s="53"/>
    </row>
    <row r="44" spans="2:13" ht="14.25" x14ac:dyDescent="0.2">
      <c r="B44" s="176"/>
      <c r="C44" s="54" t="s">
        <v>142</v>
      </c>
      <c r="D44" s="54" t="s">
        <v>143</v>
      </c>
      <c r="E44" s="49">
        <v>2300677333</v>
      </c>
      <c r="F44" s="194"/>
      <c r="G44" s="206" t="s">
        <v>187</v>
      </c>
      <c r="H44" s="185"/>
      <c r="I44" s="74">
        <f>132.58/111.82</f>
        <v>1.1856555177964587</v>
      </c>
      <c r="J44" s="33" t="s">
        <v>188</v>
      </c>
      <c r="K44" s="49">
        <f>+E44/I44</f>
        <v>1940426454.7900133</v>
      </c>
      <c r="L44" s="210"/>
      <c r="M44" s="53"/>
    </row>
    <row r="45" spans="2:13" ht="14.25" x14ac:dyDescent="0.2">
      <c r="B45" s="176"/>
      <c r="C45" s="54" t="s">
        <v>142</v>
      </c>
      <c r="D45" s="54" t="s">
        <v>143</v>
      </c>
      <c r="E45" s="49">
        <v>3451016000</v>
      </c>
      <c r="F45" s="194"/>
      <c r="G45" s="206" t="s">
        <v>189</v>
      </c>
      <c r="H45" s="185"/>
      <c r="I45" s="74">
        <f>132.58/111.82</f>
        <v>1.1856555177964587</v>
      </c>
      <c r="J45" s="33" t="s">
        <v>188</v>
      </c>
      <c r="K45" s="49">
        <f>+E45/I45</f>
        <v>2910639682.6067276</v>
      </c>
      <c r="L45" s="210"/>
      <c r="M45" s="53"/>
    </row>
    <row r="46" spans="2:13" ht="14.25" x14ac:dyDescent="0.2">
      <c r="B46" s="176"/>
      <c r="C46" s="54" t="s">
        <v>142</v>
      </c>
      <c r="D46" s="54" t="s">
        <v>143</v>
      </c>
      <c r="E46" s="49">
        <v>3451016000</v>
      </c>
      <c r="F46" s="194"/>
      <c r="G46" s="206" t="s">
        <v>190</v>
      </c>
      <c r="H46" s="185"/>
      <c r="I46" s="74">
        <f>132.58/111.82</f>
        <v>1.1856555177964587</v>
      </c>
      <c r="J46" s="33" t="s">
        <v>188</v>
      </c>
      <c r="K46" s="49">
        <f>+E46/I46</f>
        <v>2910639682.6067276</v>
      </c>
      <c r="L46" s="210"/>
      <c r="M46" s="53"/>
    </row>
    <row r="47" spans="2:13" ht="14.25" x14ac:dyDescent="0.2">
      <c r="B47" s="176"/>
      <c r="C47" s="54" t="s">
        <v>142</v>
      </c>
      <c r="D47" s="54" t="s">
        <v>143</v>
      </c>
      <c r="E47" s="49">
        <v>1592666667</v>
      </c>
      <c r="F47" s="194"/>
      <c r="G47" s="206">
        <v>42594</v>
      </c>
      <c r="H47" s="185"/>
      <c r="I47" s="74">
        <f>133.27/111.82</f>
        <v>1.1918261491683064</v>
      </c>
      <c r="J47" s="33" t="s">
        <v>191</v>
      </c>
      <c r="K47" s="49">
        <f>+E47/I47</f>
        <v>1336324654.4904327</v>
      </c>
      <c r="L47" s="210"/>
      <c r="M47" s="53"/>
    </row>
    <row r="48" spans="2:13" ht="14.25" x14ac:dyDescent="0.2">
      <c r="B48" s="176"/>
      <c r="C48" s="54" t="s">
        <v>142</v>
      </c>
      <c r="D48" s="54" t="s">
        <v>143</v>
      </c>
      <c r="E48" s="49">
        <v>733125000</v>
      </c>
      <c r="F48" s="194"/>
      <c r="G48" s="206">
        <v>42601</v>
      </c>
      <c r="H48" s="185"/>
      <c r="I48" s="74">
        <f>133.27/111.82</f>
        <v>1.1918261491683064</v>
      </c>
      <c r="J48" s="33" t="s">
        <v>191</v>
      </c>
      <c r="K48" s="49">
        <f>+E48/I48</f>
        <v>615127466.79672837</v>
      </c>
      <c r="L48" s="210"/>
      <c r="M48" s="53"/>
    </row>
    <row r="49" spans="2:13" ht="14.25" x14ac:dyDescent="0.2">
      <c r="B49" s="176"/>
      <c r="C49" s="54" t="s">
        <v>142</v>
      </c>
      <c r="D49" s="54" t="s">
        <v>143</v>
      </c>
      <c r="E49" s="49">
        <v>2360000000</v>
      </c>
      <c r="F49" s="194"/>
      <c r="G49" s="206">
        <v>42613</v>
      </c>
      <c r="H49" s="185"/>
      <c r="I49" s="74">
        <f>133.27/111.82</f>
        <v>1.1918261491683064</v>
      </c>
      <c r="J49" s="33" t="s">
        <v>191</v>
      </c>
      <c r="K49" s="49">
        <f>+E49/I49</f>
        <v>1980154573.4223752</v>
      </c>
      <c r="L49" s="210"/>
      <c r="M49" s="53"/>
    </row>
    <row r="50" spans="2:13" ht="14.25" x14ac:dyDescent="0.2">
      <c r="B50" s="176"/>
      <c r="C50" s="54" t="s">
        <v>142</v>
      </c>
      <c r="D50" s="54" t="s">
        <v>143</v>
      </c>
      <c r="E50" s="49">
        <v>1655875000</v>
      </c>
      <c r="F50" s="194"/>
      <c r="G50" s="206">
        <v>42613</v>
      </c>
      <c r="H50" s="185"/>
      <c r="I50" s="74">
        <f>133.27/111.82</f>
        <v>1.1918261491683064</v>
      </c>
      <c r="J50" s="33" t="s">
        <v>191</v>
      </c>
      <c r="K50" s="49">
        <f>+E50/I50</f>
        <v>1389359514.5193965</v>
      </c>
      <c r="L50" s="210"/>
      <c r="M50" s="53"/>
    </row>
    <row r="51" spans="2:13" ht="14.25" x14ac:dyDescent="0.2">
      <c r="B51" s="176"/>
      <c r="C51" s="54" t="s">
        <v>142</v>
      </c>
      <c r="D51" s="54" t="s">
        <v>143</v>
      </c>
      <c r="E51" s="49">
        <v>29000000</v>
      </c>
      <c r="F51" s="194"/>
      <c r="G51" s="206">
        <v>42614</v>
      </c>
      <c r="H51" s="185"/>
      <c r="I51" s="74">
        <f>132.85/111.82</f>
        <v>1.1880701126810946</v>
      </c>
      <c r="J51" s="33" t="s">
        <v>192</v>
      </c>
      <c r="K51" s="49">
        <f>+E51/I51</f>
        <v>24409333.835152429</v>
      </c>
      <c r="L51" s="210"/>
      <c r="M51" s="53"/>
    </row>
    <row r="52" spans="2:13" ht="14.25" x14ac:dyDescent="0.2">
      <c r="B52" s="176"/>
      <c r="C52" s="54" t="s">
        <v>142</v>
      </c>
      <c r="D52" s="54" t="s">
        <v>143</v>
      </c>
      <c r="E52" s="49">
        <v>600000000</v>
      </c>
      <c r="F52" s="194"/>
      <c r="G52" s="206">
        <v>42627</v>
      </c>
      <c r="H52" s="185"/>
      <c r="I52" s="74">
        <f>132.85/111.82</f>
        <v>1.1880701126810946</v>
      </c>
      <c r="J52" s="33" t="s">
        <v>192</v>
      </c>
      <c r="K52" s="49">
        <f>+E52/I52</f>
        <v>505020700.0376364</v>
      </c>
      <c r="L52" s="210"/>
      <c r="M52" s="53"/>
    </row>
    <row r="53" spans="2:13" ht="14.25" x14ac:dyDescent="0.2">
      <c r="B53" s="176"/>
      <c r="C53" s="54" t="s">
        <v>142</v>
      </c>
      <c r="D53" s="54" t="s">
        <v>143</v>
      </c>
      <c r="E53" s="49">
        <v>3570400000</v>
      </c>
      <c r="F53" s="194"/>
      <c r="G53" s="206">
        <v>42629</v>
      </c>
      <c r="H53" s="185"/>
      <c r="I53" s="74">
        <f>132.85/111.82</f>
        <v>1.1880701126810946</v>
      </c>
      <c r="J53" s="33" t="s">
        <v>192</v>
      </c>
      <c r="K53" s="49">
        <f>+E53/I53</f>
        <v>3005209845.6906285</v>
      </c>
      <c r="L53" s="210"/>
      <c r="M53" s="53"/>
    </row>
    <row r="54" spans="2:13" ht="14.25" x14ac:dyDescent="0.2">
      <c r="B54" s="176"/>
      <c r="C54" s="54" t="s">
        <v>142</v>
      </c>
      <c r="D54" s="54" t="s">
        <v>143</v>
      </c>
      <c r="E54" s="49">
        <v>1780266667</v>
      </c>
      <c r="F54" s="194"/>
      <c r="G54" s="206">
        <v>42627</v>
      </c>
      <c r="H54" s="185"/>
      <c r="I54" s="74">
        <f>132.85/111.82</f>
        <v>1.1880701126810946</v>
      </c>
      <c r="J54" s="33" t="s">
        <v>192</v>
      </c>
      <c r="K54" s="49">
        <f>+E54/I54</f>
        <v>1498452530.7033496</v>
      </c>
      <c r="L54" s="210"/>
      <c r="M54" s="53"/>
    </row>
    <row r="55" spans="2:13" ht="14.25" x14ac:dyDescent="0.2">
      <c r="B55" s="176"/>
      <c r="C55" s="54" t="s">
        <v>142</v>
      </c>
      <c r="D55" s="54" t="s">
        <v>143</v>
      </c>
      <c r="E55" s="49">
        <v>5000000000</v>
      </c>
      <c r="F55" s="194"/>
      <c r="G55" s="206">
        <v>42657</v>
      </c>
      <c r="H55" s="185"/>
      <c r="I55" s="74">
        <f>132.78/111.82</f>
        <v>1.1874441065998929</v>
      </c>
      <c r="J55" s="33" t="s">
        <v>193</v>
      </c>
      <c r="K55" s="49">
        <f>+E55/I55</f>
        <v>4210724506.702816</v>
      </c>
      <c r="L55" s="210"/>
      <c r="M55" s="53"/>
    </row>
    <row r="56" spans="2:13" ht="14.25" x14ac:dyDescent="0.2">
      <c r="B56" s="176"/>
      <c r="C56" s="54" t="s">
        <v>142</v>
      </c>
      <c r="D56" s="54" t="s">
        <v>143</v>
      </c>
      <c r="E56" s="49">
        <v>2900000000</v>
      </c>
      <c r="F56" s="194"/>
      <c r="G56" s="206" t="s">
        <v>194</v>
      </c>
      <c r="H56" s="185"/>
      <c r="I56" s="74">
        <f>132.78/111.82</f>
        <v>1.1874441065998929</v>
      </c>
      <c r="J56" s="33" t="s">
        <v>193</v>
      </c>
      <c r="K56" s="49">
        <f>+E56/I56</f>
        <v>2442220213.8876333</v>
      </c>
      <c r="L56" s="210"/>
      <c r="M56" s="53"/>
    </row>
    <row r="57" spans="2:13" ht="14.25" x14ac:dyDescent="0.2">
      <c r="B57" s="176"/>
      <c r="C57" s="54" t="s">
        <v>142</v>
      </c>
      <c r="D57" s="54" t="s">
        <v>143</v>
      </c>
      <c r="E57" s="49">
        <v>3570400000</v>
      </c>
      <c r="F57" s="194"/>
      <c r="G57" s="206" t="s">
        <v>195</v>
      </c>
      <c r="H57" s="185"/>
      <c r="I57" s="74">
        <f>132.78/111.82</f>
        <v>1.1874441065998929</v>
      </c>
      <c r="J57" s="33" t="s">
        <v>193</v>
      </c>
      <c r="K57" s="49">
        <f>+E57/I57</f>
        <v>3006794155.746347</v>
      </c>
      <c r="L57" s="210"/>
      <c r="M57" s="53"/>
    </row>
    <row r="58" spans="2:13" ht="15" x14ac:dyDescent="0.2">
      <c r="B58" s="176"/>
      <c r="C58" s="54" t="s">
        <v>142</v>
      </c>
      <c r="D58" s="54" t="s">
        <v>143</v>
      </c>
      <c r="E58" s="49">
        <v>5000000000</v>
      </c>
      <c r="F58" s="194"/>
      <c r="G58" s="206" t="s">
        <v>196</v>
      </c>
      <c r="H58" s="185"/>
      <c r="I58" s="74">
        <f>132.78/111.82</f>
        <v>1.1874441065998929</v>
      </c>
      <c r="J58" s="33" t="s">
        <v>193</v>
      </c>
      <c r="K58" s="49">
        <f>+E58/I58</f>
        <v>4210724506.702816</v>
      </c>
      <c r="L58" s="981"/>
      <c r="M58" s="53"/>
    </row>
    <row r="59" spans="2:13" ht="14.25" x14ac:dyDescent="0.2">
      <c r="B59" s="176"/>
      <c r="C59" s="54" t="s">
        <v>142</v>
      </c>
      <c r="D59" s="54" t="s">
        <v>143</v>
      </c>
      <c r="E59" s="49">
        <v>433333333</v>
      </c>
      <c r="F59" s="194"/>
      <c r="G59" s="206" t="s">
        <v>196</v>
      </c>
      <c r="H59" s="185"/>
      <c r="I59" s="74">
        <f>132.78/111.82</f>
        <v>1.1874441065998929</v>
      </c>
      <c r="J59" s="33" t="s">
        <v>193</v>
      </c>
      <c r="K59" s="49">
        <f>+E59/I59</f>
        <v>364929456.96686244</v>
      </c>
      <c r="L59" s="210"/>
      <c r="M59" s="53"/>
    </row>
    <row r="60" spans="2:13" ht="15" x14ac:dyDescent="0.2">
      <c r="B60" s="176"/>
      <c r="C60" s="54" t="s">
        <v>142</v>
      </c>
      <c r="D60" s="54" t="s">
        <v>143</v>
      </c>
      <c r="E60" s="49">
        <v>1260000000</v>
      </c>
      <c r="F60" s="194"/>
      <c r="G60" s="206" t="s">
        <v>197</v>
      </c>
      <c r="H60" s="185"/>
      <c r="I60" s="74">
        <f>132.7/111.82</f>
        <v>1.186728671078519</v>
      </c>
      <c r="J60" s="33" t="s">
        <v>198</v>
      </c>
      <c r="K60" s="49">
        <f>+E60/I60</f>
        <v>1061742275.8100981</v>
      </c>
      <c r="L60" s="981"/>
      <c r="M60" s="53"/>
    </row>
    <row r="61" spans="2:13" ht="14.25" x14ac:dyDescent="0.2">
      <c r="B61" s="176"/>
      <c r="C61" s="54" t="s">
        <v>142</v>
      </c>
      <c r="D61" s="54" t="s">
        <v>143</v>
      </c>
      <c r="E61" s="49">
        <v>1890000000</v>
      </c>
      <c r="F61" s="980"/>
      <c r="G61" s="206" t="s">
        <v>199</v>
      </c>
      <c r="H61" s="185"/>
      <c r="I61" s="74">
        <f>132.7/111.82</f>
        <v>1.186728671078519</v>
      </c>
      <c r="J61" s="33" t="s">
        <v>198</v>
      </c>
      <c r="K61" s="49">
        <f>+E61/I61</f>
        <v>1592613413.715147</v>
      </c>
      <c r="L61" s="210"/>
      <c r="M61" s="53"/>
    </row>
    <row r="62" spans="2:13" ht="14.25" x14ac:dyDescent="0.2">
      <c r="B62" s="176"/>
      <c r="C62" s="54" t="s">
        <v>142</v>
      </c>
      <c r="D62" s="54" t="s">
        <v>143</v>
      </c>
      <c r="E62" s="49">
        <v>1890000000</v>
      </c>
      <c r="F62" s="194"/>
      <c r="G62" s="206" t="s">
        <v>200</v>
      </c>
      <c r="H62" s="185"/>
      <c r="I62" s="74">
        <f>132.7/111.82</f>
        <v>1.186728671078519</v>
      </c>
      <c r="J62" s="33" t="s">
        <v>198</v>
      </c>
      <c r="K62" s="49">
        <f>+E62/I62</f>
        <v>1592613413.715147</v>
      </c>
      <c r="L62" s="210"/>
      <c r="M62" s="53"/>
    </row>
    <row r="63" spans="2:13" ht="14.25" x14ac:dyDescent="0.2">
      <c r="B63" s="176"/>
      <c r="C63" s="54" t="s">
        <v>142</v>
      </c>
      <c r="D63" s="54" t="s">
        <v>143</v>
      </c>
      <c r="E63" s="49">
        <v>1440000000</v>
      </c>
      <c r="F63" s="194"/>
      <c r="G63" s="206">
        <v>42755</v>
      </c>
      <c r="H63" s="185"/>
      <c r="I63" s="74">
        <f>133.4/111.82</f>
        <v>1.1929887318905386</v>
      </c>
      <c r="J63" s="33" t="s">
        <v>201</v>
      </c>
      <c r="K63" s="49">
        <f>+E63/I63</f>
        <v>1207052473.7631183</v>
      </c>
      <c r="L63" s="210"/>
      <c r="M63" s="53"/>
    </row>
    <row r="64" spans="2:13" ht="14.25" x14ac:dyDescent="0.2">
      <c r="B64" s="176"/>
      <c r="C64" s="54" t="s">
        <v>142</v>
      </c>
      <c r="D64" s="54" t="s">
        <v>143</v>
      </c>
      <c r="E64" s="49">
        <v>1440000000</v>
      </c>
      <c r="F64" s="194"/>
      <c r="G64" s="206">
        <v>42755</v>
      </c>
      <c r="H64" s="185"/>
      <c r="I64" s="74">
        <f>133.4/111.82</f>
        <v>1.1929887318905386</v>
      </c>
      <c r="J64" s="33" t="s">
        <v>201</v>
      </c>
      <c r="K64" s="49">
        <f>+E64/I64</f>
        <v>1207052473.7631183</v>
      </c>
      <c r="L64" s="210"/>
      <c r="M64" s="53"/>
    </row>
    <row r="65" spans="2:13" ht="14.25" x14ac:dyDescent="0.2">
      <c r="B65" s="176"/>
      <c r="C65" s="54" t="s">
        <v>142</v>
      </c>
      <c r="D65" s="54" t="s">
        <v>143</v>
      </c>
      <c r="E65" s="49">
        <v>960000000</v>
      </c>
      <c r="F65" s="194"/>
      <c r="G65" s="206" t="s">
        <v>202</v>
      </c>
      <c r="H65" s="185"/>
      <c r="I65" s="74">
        <f>134.77/111.82</f>
        <v>1.2052405651940621</v>
      </c>
      <c r="J65" s="33" t="s">
        <v>203</v>
      </c>
      <c r="K65" s="49">
        <f>+E65/I65</f>
        <v>796521481.04177475</v>
      </c>
      <c r="L65" s="210"/>
      <c r="M65" s="53"/>
    </row>
    <row r="66" spans="2:13" ht="14.25" x14ac:dyDescent="0.2">
      <c r="B66" s="176"/>
      <c r="C66" s="54" t="s">
        <v>142</v>
      </c>
      <c r="D66" s="54" t="s">
        <v>143</v>
      </c>
      <c r="E66" s="49">
        <v>3450000000</v>
      </c>
      <c r="F66" s="194"/>
      <c r="G66" s="206">
        <v>42826</v>
      </c>
      <c r="H66" s="185"/>
      <c r="I66" s="74">
        <f>134.77/111.82</f>
        <v>1.2052405651940621</v>
      </c>
      <c r="J66" s="33" t="s">
        <v>204</v>
      </c>
      <c r="K66" s="49">
        <f>+E66/I66</f>
        <v>2862499072.4938779</v>
      </c>
      <c r="L66" s="210"/>
      <c r="M66" s="53"/>
    </row>
    <row r="67" spans="2:13" ht="14.25" x14ac:dyDescent="0.2">
      <c r="B67" s="176"/>
      <c r="C67" s="54" t="s">
        <v>142</v>
      </c>
      <c r="D67" s="54" t="s">
        <v>143</v>
      </c>
      <c r="E67" s="49">
        <v>2300000000</v>
      </c>
      <c r="F67" s="979"/>
      <c r="G67" s="206">
        <v>42788</v>
      </c>
      <c r="H67" s="185"/>
      <c r="I67" s="74">
        <f>134.77/111.82</f>
        <v>1.2052405651940621</v>
      </c>
      <c r="J67" s="33" t="s">
        <v>204</v>
      </c>
      <c r="K67" s="49">
        <f>+E67/I67</f>
        <v>1908332714.9959188</v>
      </c>
      <c r="L67" s="210"/>
      <c r="M67" s="53"/>
    </row>
    <row r="68" spans="2:13" ht="14.25" x14ac:dyDescent="0.2">
      <c r="B68" s="176"/>
      <c r="C68" s="54" t="s">
        <v>142</v>
      </c>
      <c r="D68" s="54" t="s">
        <v>143</v>
      </c>
      <c r="E68" s="49">
        <v>3450000000</v>
      </c>
      <c r="F68" s="194"/>
      <c r="G68" s="206">
        <v>42786</v>
      </c>
      <c r="H68" s="185"/>
      <c r="I68" s="74">
        <f>136.12/111.82</f>
        <v>1.2173135396172421</v>
      </c>
      <c r="J68" s="33" t="s">
        <v>204</v>
      </c>
      <c r="K68" s="49">
        <f>+E68/I68</f>
        <v>2834109609.1683807</v>
      </c>
      <c r="L68" s="210"/>
      <c r="M68" s="53"/>
    </row>
    <row r="69" spans="2:13" ht="14.25" x14ac:dyDescent="0.2">
      <c r="B69" s="176"/>
      <c r="C69" s="54" t="s">
        <v>142</v>
      </c>
      <c r="D69" s="54" t="s">
        <v>143</v>
      </c>
      <c r="E69" s="49">
        <v>330000000</v>
      </c>
      <c r="F69" s="979"/>
      <c r="G69" s="206">
        <v>42842</v>
      </c>
      <c r="H69" s="185"/>
      <c r="I69" s="74">
        <f>136.76/111.82</f>
        <v>1.2230370237882311</v>
      </c>
      <c r="J69" s="33" t="s">
        <v>204</v>
      </c>
      <c r="K69" s="49">
        <f>+E69/I69</f>
        <v>269820122.84293652</v>
      </c>
      <c r="L69" s="210"/>
      <c r="M69" s="53"/>
    </row>
    <row r="70" spans="2:13" ht="14.25" x14ac:dyDescent="0.2">
      <c r="B70" s="176"/>
      <c r="C70" s="54" t="s">
        <v>142</v>
      </c>
      <c r="D70" s="54" t="s">
        <v>143</v>
      </c>
      <c r="E70" s="49">
        <v>90000000</v>
      </c>
      <c r="F70" s="194"/>
      <c r="G70" s="206" t="s">
        <v>205</v>
      </c>
      <c r="H70" s="185"/>
      <c r="I70" s="74">
        <f>136.76/111.82</f>
        <v>1.2230370237882311</v>
      </c>
      <c r="J70" s="33" t="s">
        <v>204</v>
      </c>
      <c r="K70" s="49">
        <f>+E70/I70</f>
        <v>73587306.229891777</v>
      </c>
      <c r="L70" s="210"/>
      <c r="M70" s="53"/>
    </row>
    <row r="71" spans="2:13" ht="14.25" x14ac:dyDescent="0.2">
      <c r="B71" s="176"/>
      <c r="C71" s="54" t="s">
        <v>142</v>
      </c>
      <c r="D71" s="54" t="s">
        <v>143</v>
      </c>
      <c r="E71" s="49">
        <v>420000000</v>
      </c>
      <c r="F71" s="979"/>
      <c r="G71" s="206" t="s">
        <v>206</v>
      </c>
      <c r="H71" s="185"/>
      <c r="I71" s="74">
        <f>136.76/111.82</f>
        <v>1.2230370237882311</v>
      </c>
      <c r="J71" s="33" t="s">
        <v>204</v>
      </c>
      <c r="K71" s="49">
        <f>+E71/I71</f>
        <v>343407429.07282829</v>
      </c>
      <c r="L71" s="210"/>
      <c r="M71" s="53"/>
    </row>
    <row r="72" spans="2:13" ht="14.25" x14ac:dyDescent="0.2">
      <c r="B72" s="176"/>
      <c r="C72" s="54" t="s">
        <v>142</v>
      </c>
      <c r="D72" s="54" t="s">
        <v>143</v>
      </c>
      <c r="E72" s="49">
        <v>75000000</v>
      </c>
      <c r="F72" s="194"/>
      <c r="G72" s="206" t="s">
        <v>207</v>
      </c>
      <c r="H72" s="185"/>
      <c r="I72" s="74">
        <f>137.4/111.82</f>
        <v>1.2287605079592203</v>
      </c>
      <c r="J72" s="33" t="s">
        <v>208</v>
      </c>
      <c r="K72" s="49">
        <f>+E72/I72</f>
        <v>61037117.903930128</v>
      </c>
      <c r="L72" s="210"/>
      <c r="M72" s="53"/>
    </row>
    <row r="73" spans="2:13" ht="14.25" x14ac:dyDescent="0.2">
      <c r="B73" s="176"/>
      <c r="C73" s="54" t="s">
        <v>142</v>
      </c>
      <c r="D73" s="54" t="s">
        <v>143</v>
      </c>
      <c r="E73" s="49">
        <v>280000000</v>
      </c>
      <c r="F73" s="194"/>
      <c r="G73" s="206" t="s">
        <v>209</v>
      </c>
      <c r="H73" s="185"/>
      <c r="I73" s="74">
        <f>137.4/111.82</f>
        <v>1.2287605079592203</v>
      </c>
      <c r="J73" s="33" t="s">
        <v>208</v>
      </c>
      <c r="K73" s="49">
        <f>+E73/I73</f>
        <v>227871906.84133914</v>
      </c>
      <c r="L73" s="210"/>
      <c r="M73" s="53"/>
    </row>
    <row r="74" spans="2:13" ht="14.25" x14ac:dyDescent="0.2">
      <c r="B74" s="176"/>
      <c r="C74" s="54" t="s">
        <v>142</v>
      </c>
      <c r="D74" s="54" t="s">
        <v>143</v>
      </c>
      <c r="E74" s="49">
        <v>50000000</v>
      </c>
      <c r="F74" s="194"/>
      <c r="G74" s="206" t="s">
        <v>210</v>
      </c>
      <c r="H74" s="185"/>
      <c r="I74" s="74">
        <f>137.4/111.82</f>
        <v>1.2287605079592203</v>
      </c>
      <c r="J74" s="33" t="s">
        <v>208</v>
      </c>
      <c r="K74" s="49">
        <f>+E74/I74</f>
        <v>40691411.935953416</v>
      </c>
      <c r="L74" s="210"/>
      <c r="M74" s="53"/>
    </row>
    <row r="75" spans="2:13" ht="14.25" x14ac:dyDescent="0.2">
      <c r="B75" s="176"/>
      <c r="C75" s="54" t="s">
        <v>142</v>
      </c>
      <c r="D75" s="54" t="s">
        <v>143</v>
      </c>
      <c r="E75" s="49">
        <v>187500000</v>
      </c>
      <c r="F75" s="194"/>
      <c r="G75" s="206" t="s">
        <v>211</v>
      </c>
      <c r="H75" s="185"/>
      <c r="I75" s="74">
        <f>137.4/111.82</f>
        <v>1.2287605079592203</v>
      </c>
      <c r="J75" s="33" t="s">
        <v>208</v>
      </c>
      <c r="K75" s="49">
        <f>+E75/I75</f>
        <v>152592794.75982532</v>
      </c>
      <c r="L75" s="210"/>
      <c r="M75" s="53"/>
    </row>
    <row r="76" spans="2:13" ht="14.25" x14ac:dyDescent="0.2">
      <c r="B76" s="176"/>
      <c r="C76" s="54" t="s">
        <v>142</v>
      </c>
      <c r="D76" s="54" t="s">
        <v>143</v>
      </c>
      <c r="E76" s="49">
        <v>100000000</v>
      </c>
      <c r="F76" s="194"/>
      <c r="G76" s="206" t="s">
        <v>212</v>
      </c>
      <c r="H76" s="185"/>
      <c r="I76" s="74">
        <f>137.4/111.82</f>
        <v>1.2287605079592203</v>
      </c>
      <c r="J76" s="33" t="s">
        <v>208</v>
      </c>
      <c r="K76" s="49">
        <f>+E76/I76</f>
        <v>81382823.871906832</v>
      </c>
      <c r="L76" s="210"/>
      <c r="M76" s="53"/>
    </row>
    <row r="77" spans="2:13" ht="14.25" x14ac:dyDescent="0.2">
      <c r="B77" s="176"/>
      <c r="C77" s="54" t="s">
        <v>142</v>
      </c>
      <c r="D77" s="54" t="s">
        <v>143</v>
      </c>
      <c r="E77" s="49">
        <v>187500000</v>
      </c>
      <c r="F77" s="194"/>
      <c r="G77" s="206" t="s">
        <v>213</v>
      </c>
      <c r="H77" s="185"/>
      <c r="I77" s="74">
        <f>137.4/111.82</f>
        <v>1.2287605079592203</v>
      </c>
      <c r="J77" s="33" t="s">
        <v>208</v>
      </c>
      <c r="K77" s="49">
        <f>+E77/I77</f>
        <v>152592794.75982532</v>
      </c>
      <c r="L77" s="210"/>
      <c r="M77" s="53"/>
    </row>
    <row r="78" spans="2:13" ht="14.25" x14ac:dyDescent="0.2">
      <c r="B78" s="176"/>
      <c r="C78" s="54" t="s">
        <v>142</v>
      </c>
      <c r="D78" s="54" t="s">
        <v>143</v>
      </c>
      <c r="E78" s="49">
        <v>90000000</v>
      </c>
      <c r="F78" s="194"/>
      <c r="G78" s="206" t="s">
        <v>213</v>
      </c>
      <c r="H78" s="185"/>
      <c r="I78" s="74">
        <f>137.4/111.82</f>
        <v>1.2287605079592203</v>
      </c>
      <c r="J78" s="33" t="s">
        <v>208</v>
      </c>
      <c r="K78" s="49">
        <f>+E78/I78</f>
        <v>73244541.484716147</v>
      </c>
      <c r="L78" s="210"/>
      <c r="M78" s="53"/>
    </row>
    <row r="79" spans="2:13" ht="14.25" x14ac:dyDescent="0.2">
      <c r="B79" s="176"/>
      <c r="C79" s="54" t="s">
        <v>142</v>
      </c>
      <c r="D79" s="54" t="s">
        <v>143</v>
      </c>
      <c r="E79" s="49">
        <v>25000000</v>
      </c>
      <c r="F79" s="979"/>
      <c r="G79" s="206" t="s">
        <v>214</v>
      </c>
      <c r="H79" s="185"/>
      <c r="I79" s="74">
        <f>137.4/111.82</f>
        <v>1.2287605079592203</v>
      </c>
      <c r="J79" s="33" t="s">
        <v>208</v>
      </c>
      <c r="K79" s="49">
        <f>+E79/I79</f>
        <v>20345705.967976708</v>
      </c>
      <c r="L79" s="210"/>
      <c r="M79" s="53"/>
    </row>
    <row r="80" spans="2:13" ht="14.25" x14ac:dyDescent="0.2">
      <c r="B80" s="176"/>
      <c r="C80" s="54" t="s">
        <v>142</v>
      </c>
      <c r="D80" s="54" t="s">
        <v>143</v>
      </c>
      <c r="E80" s="49">
        <v>15000000</v>
      </c>
      <c r="F80" s="979"/>
      <c r="G80" s="206" t="s">
        <v>215</v>
      </c>
      <c r="H80" s="185"/>
      <c r="I80" s="74">
        <f>138.05/111.82</f>
        <v>1.2345734215703812</v>
      </c>
      <c r="J80" s="33" t="s">
        <v>216</v>
      </c>
      <c r="K80" s="49">
        <f>+E80/I80</f>
        <v>12149945.67185802</v>
      </c>
      <c r="L80" s="210"/>
      <c r="M80" s="53"/>
    </row>
    <row r="81" spans="2:13" ht="14.25" x14ac:dyDescent="0.2">
      <c r="B81" s="176"/>
      <c r="C81" s="54" t="s">
        <v>142</v>
      </c>
      <c r="D81" s="54" t="s">
        <v>143</v>
      </c>
      <c r="E81" s="49">
        <v>10000000</v>
      </c>
      <c r="F81" s="979"/>
      <c r="G81" s="206" t="s">
        <v>217</v>
      </c>
      <c r="H81" s="185"/>
      <c r="I81" s="74">
        <f>138.05/111.82</f>
        <v>1.2345734215703812</v>
      </c>
      <c r="J81" s="33" t="s">
        <v>218</v>
      </c>
      <c r="K81" s="49">
        <f>+E81/I81</f>
        <v>8099963.7812386798</v>
      </c>
      <c r="L81" s="210"/>
      <c r="M81" s="53"/>
    </row>
    <row r="82" spans="2:13" ht="14.25" x14ac:dyDescent="0.2">
      <c r="B82" s="176"/>
      <c r="C82" s="54" t="s">
        <v>142</v>
      </c>
      <c r="D82" s="54" t="s">
        <v>143</v>
      </c>
      <c r="E82" s="49">
        <v>2336000000</v>
      </c>
      <c r="F82" s="194"/>
      <c r="G82" s="206">
        <v>43196</v>
      </c>
      <c r="H82" s="185"/>
      <c r="I82" s="74">
        <f>141.05/111.82</f>
        <v>1.2614022536218925</v>
      </c>
      <c r="J82" s="33" t="s">
        <v>219</v>
      </c>
      <c r="K82" s="49">
        <f>+E82/I82</f>
        <v>1851907266.9266214</v>
      </c>
      <c r="L82" s="210"/>
      <c r="M82" s="53"/>
    </row>
    <row r="83" spans="2:13" ht="14.25" x14ac:dyDescent="0.2">
      <c r="B83" s="176"/>
      <c r="C83" s="54" t="s">
        <v>142</v>
      </c>
      <c r="D83" s="54" t="s">
        <v>143</v>
      </c>
      <c r="E83" s="49">
        <v>3504000000</v>
      </c>
      <c r="F83" s="194"/>
      <c r="G83" s="206">
        <v>43200</v>
      </c>
      <c r="H83" s="185"/>
      <c r="I83" s="74">
        <f>141.05/111.82</f>
        <v>1.2614022536218925</v>
      </c>
      <c r="J83" s="33" t="s">
        <v>219</v>
      </c>
      <c r="K83" s="49">
        <f>+E83/I83</f>
        <v>2777860900.3899322</v>
      </c>
      <c r="L83" s="210"/>
      <c r="M83" s="53"/>
    </row>
    <row r="84" spans="2:13" ht="14.25" x14ac:dyDescent="0.2">
      <c r="B84" s="176"/>
      <c r="C84" s="54" t="s">
        <v>142</v>
      </c>
      <c r="D84" s="54" t="s">
        <v>143</v>
      </c>
      <c r="E84" s="49">
        <v>3504000000</v>
      </c>
      <c r="F84" s="194"/>
      <c r="G84" s="206">
        <v>43200</v>
      </c>
      <c r="H84" s="185"/>
      <c r="I84" s="74">
        <f>141.05/111.82</f>
        <v>1.2614022536218925</v>
      </c>
      <c r="J84" s="33" t="s">
        <v>219</v>
      </c>
      <c r="K84" s="49">
        <f>+E84/I84</f>
        <v>2777860900.3899322</v>
      </c>
      <c r="L84" s="210"/>
      <c r="M84" s="53"/>
    </row>
    <row r="85" spans="2:13" ht="14.25" x14ac:dyDescent="0.2">
      <c r="B85" s="176"/>
      <c r="C85" s="54" t="s">
        <v>142</v>
      </c>
      <c r="D85" s="54" t="s">
        <v>143</v>
      </c>
      <c r="E85" s="49">
        <v>18750000000</v>
      </c>
      <c r="F85" s="194"/>
      <c r="G85" s="206">
        <v>43304</v>
      </c>
      <c r="H85" s="185"/>
      <c r="I85" s="74">
        <f>142.28/111.82</f>
        <v>1.272402074763012</v>
      </c>
      <c r="J85" s="33" t="s">
        <v>383</v>
      </c>
      <c r="K85" s="49">
        <f>+E85/I85</f>
        <v>14735908068.597132</v>
      </c>
      <c r="L85" s="210" t="s">
        <v>385</v>
      </c>
      <c r="M85" s="53"/>
    </row>
    <row r="86" spans="2:13" ht="14.25" x14ac:dyDescent="0.2">
      <c r="B86" s="176"/>
      <c r="C86" s="54" t="s">
        <v>142</v>
      </c>
      <c r="D86" s="54" t="s">
        <v>143</v>
      </c>
      <c r="E86" s="49">
        <v>6250000000</v>
      </c>
      <c r="F86" s="194"/>
      <c r="G86" s="206">
        <v>43326</v>
      </c>
      <c r="H86" s="185"/>
      <c r="I86" s="74">
        <f>142.1/111.82</f>
        <v>1.2707923448399214</v>
      </c>
      <c r="J86" s="33" t="s">
        <v>386</v>
      </c>
      <c r="K86" s="49">
        <f>+E86/I86</f>
        <v>4918191414.4968328</v>
      </c>
      <c r="L86" s="210" t="s">
        <v>385</v>
      </c>
      <c r="M86" s="53"/>
    </row>
    <row r="87" spans="2:13" ht="14.25" x14ac:dyDescent="0.2">
      <c r="B87" s="176"/>
      <c r="C87" s="54" t="s">
        <v>142</v>
      </c>
      <c r="D87" s="54" t="s">
        <v>143</v>
      </c>
      <c r="E87" s="49">
        <v>1200000000</v>
      </c>
      <c r="F87" s="194"/>
      <c r="G87" s="206">
        <v>43349</v>
      </c>
      <c r="H87" s="185"/>
      <c r="I87" s="74">
        <f>142.27/111.82</f>
        <v>1.2723126453228404</v>
      </c>
      <c r="J87" s="33" t="s">
        <v>387</v>
      </c>
      <c r="K87" s="49">
        <f>+E87/I87</f>
        <v>943164405.70745754</v>
      </c>
      <c r="L87" s="210" t="s">
        <v>385</v>
      </c>
      <c r="M87" s="53"/>
    </row>
    <row r="88" spans="2:13" ht="14.25" x14ac:dyDescent="0.2">
      <c r="B88" s="176"/>
      <c r="C88" s="54" t="s">
        <v>142</v>
      </c>
      <c r="D88" s="54" t="s">
        <v>143</v>
      </c>
      <c r="E88" s="49">
        <v>31260000000</v>
      </c>
      <c r="F88" s="194"/>
      <c r="G88" s="206">
        <v>43350</v>
      </c>
      <c r="H88" s="185"/>
      <c r="I88" s="74">
        <f>142.27/111.82</f>
        <v>1.2723126453228404</v>
      </c>
      <c r="J88" s="33" t="s">
        <v>387</v>
      </c>
      <c r="K88" s="49">
        <f>+E88/I88</f>
        <v>24569432768.679268</v>
      </c>
      <c r="L88" s="210" t="s">
        <v>385</v>
      </c>
      <c r="M88" s="53"/>
    </row>
    <row r="89" spans="2:13" ht="14.25" x14ac:dyDescent="0.2">
      <c r="B89" s="176"/>
      <c r="C89" s="54" t="s">
        <v>142</v>
      </c>
      <c r="D89" s="54" t="s">
        <v>143</v>
      </c>
      <c r="E89" s="49">
        <v>774948587</v>
      </c>
      <c r="F89" s="194"/>
      <c r="G89" s="206">
        <v>43367</v>
      </c>
      <c r="H89" s="185"/>
      <c r="I89" s="74">
        <f>142.27/111.82</f>
        <v>1.2723126453228404</v>
      </c>
      <c r="J89" s="33" t="s">
        <v>387</v>
      </c>
      <c r="K89" s="49">
        <f>+E89/I89</f>
        <v>609086602.92640746</v>
      </c>
      <c r="L89" s="210" t="s">
        <v>385</v>
      </c>
      <c r="M89" s="53"/>
    </row>
    <row r="90" spans="2:13" ht="14.25" x14ac:dyDescent="0.2">
      <c r="B90" s="176"/>
      <c r="C90" s="54" t="s">
        <v>142</v>
      </c>
      <c r="D90" s="54" t="s">
        <v>143</v>
      </c>
      <c r="E90" s="49">
        <v>500000000</v>
      </c>
      <c r="F90" s="194"/>
      <c r="G90" s="206">
        <v>43368</v>
      </c>
      <c r="H90" s="185"/>
      <c r="I90" s="74">
        <f>142.27/111.82</f>
        <v>1.2723126453228404</v>
      </c>
      <c r="J90" s="33" t="s">
        <v>387</v>
      </c>
      <c r="K90" s="49">
        <f>+E90/I90</f>
        <v>392985169.044774</v>
      </c>
      <c r="L90" s="210" t="s">
        <v>385</v>
      </c>
      <c r="M90" s="53"/>
    </row>
    <row r="91" spans="2:13" ht="14.25" x14ac:dyDescent="0.2">
      <c r="B91" s="176"/>
      <c r="C91" s="54" t="s">
        <v>142</v>
      </c>
      <c r="D91" s="54" t="s">
        <v>143</v>
      </c>
      <c r="E91" s="49">
        <v>15938500</v>
      </c>
      <c r="F91" s="194"/>
      <c r="G91" s="206">
        <v>43369</v>
      </c>
      <c r="H91" s="185"/>
      <c r="I91" s="74">
        <f>142.27/111.82</f>
        <v>1.2723126453228404</v>
      </c>
      <c r="J91" s="33" t="s">
        <v>387</v>
      </c>
      <c r="K91" s="49">
        <f>+E91/I91</f>
        <v>12527188.233640261</v>
      </c>
      <c r="L91" s="210" t="s">
        <v>385</v>
      </c>
      <c r="M91" s="53"/>
    </row>
    <row r="92" spans="2:13" ht="14.25" x14ac:dyDescent="0.2">
      <c r="B92" s="176"/>
      <c r="C92" s="54" t="s">
        <v>142</v>
      </c>
      <c r="D92" s="54" t="s">
        <v>143</v>
      </c>
      <c r="E92" s="49">
        <v>3849112913</v>
      </c>
      <c r="F92" s="194"/>
      <c r="G92" s="206">
        <v>43370</v>
      </c>
      <c r="H92" s="185"/>
      <c r="I92" s="74">
        <f>142.27/111.82</f>
        <v>1.2723126453228404</v>
      </c>
      <c r="J92" s="33" t="s">
        <v>387</v>
      </c>
      <c r="K92" s="49">
        <f>+E92/I92</f>
        <v>3025288577.5754547</v>
      </c>
      <c r="L92" s="210" t="s">
        <v>385</v>
      </c>
      <c r="M92" s="53"/>
    </row>
    <row r="93" spans="2:13" ht="14.25" x14ac:dyDescent="0.2">
      <c r="B93" s="176"/>
      <c r="C93" s="54" t="s">
        <v>142</v>
      </c>
      <c r="D93" s="54" t="s">
        <v>143</v>
      </c>
      <c r="E93" s="49">
        <v>22318303139</v>
      </c>
      <c r="F93" s="194"/>
      <c r="G93" s="206">
        <v>43383</v>
      </c>
      <c r="H93" s="185"/>
      <c r="I93" s="74">
        <f>142.5/111.82</f>
        <v>1.2743695224467895</v>
      </c>
      <c r="J93" s="33" t="s">
        <v>393</v>
      </c>
      <c r="K93" s="49">
        <f>+E93/I93</f>
        <v>17513211628.091087</v>
      </c>
      <c r="L93" s="210"/>
      <c r="M93" s="53"/>
    </row>
    <row r="94" spans="2:13" ht="14.25" x14ac:dyDescent="0.2">
      <c r="B94" s="176"/>
      <c r="C94" s="54" t="s">
        <v>142</v>
      </c>
      <c r="D94" s="54" t="s">
        <v>143</v>
      </c>
      <c r="E94" s="49">
        <v>134904238</v>
      </c>
      <c r="F94" s="194"/>
      <c r="G94" s="206">
        <v>43383</v>
      </c>
      <c r="H94" s="185"/>
      <c r="I94" s="74">
        <f>142.5/111.82</f>
        <v>1.2743695224467895</v>
      </c>
      <c r="J94" s="33" t="s">
        <v>393</v>
      </c>
      <c r="K94" s="49">
        <f>+E94/I94</f>
        <v>105859592.23270175</v>
      </c>
      <c r="L94" s="210"/>
      <c r="M94" s="53"/>
    </row>
    <row r="95" spans="2:13" ht="14.25" x14ac:dyDescent="0.2">
      <c r="B95" s="176"/>
      <c r="C95" s="54" t="s">
        <v>142</v>
      </c>
      <c r="D95" s="54" t="s">
        <v>143</v>
      </c>
      <c r="E95" s="49">
        <v>22183398901</v>
      </c>
      <c r="F95" s="194"/>
      <c r="G95" s="206">
        <v>43383</v>
      </c>
      <c r="H95" s="185"/>
      <c r="I95" s="74">
        <f>142.5/111.82</f>
        <v>1.2743695224467895</v>
      </c>
      <c r="J95" s="33" t="s">
        <v>393</v>
      </c>
      <c r="K95" s="49">
        <f>+E95/I95</f>
        <v>17407352035.858387</v>
      </c>
      <c r="L95" s="210"/>
      <c r="M95" s="53"/>
    </row>
    <row r="96" spans="2:13" ht="14.25" x14ac:dyDescent="0.2">
      <c r="B96" s="176"/>
      <c r="C96" s="54" t="s">
        <v>142</v>
      </c>
      <c r="D96" s="54" t="s">
        <v>143</v>
      </c>
      <c r="E96" s="49">
        <v>385000000</v>
      </c>
      <c r="F96" s="194"/>
      <c r="G96" s="206">
        <v>43399</v>
      </c>
      <c r="H96" s="185"/>
      <c r="I96" s="74">
        <f>142.5/111.82</f>
        <v>1.2743695224467895</v>
      </c>
      <c r="J96" s="33" t="s">
        <v>393</v>
      </c>
      <c r="K96" s="49">
        <f>+E96/I96</f>
        <v>302110175.43859649</v>
      </c>
      <c r="L96" s="210" t="s">
        <v>385</v>
      </c>
      <c r="M96" s="53"/>
    </row>
    <row r="97" spans="2:13" ht="14.25" x14ac:dyDescent="0.2">
      <c r="B97" s="176"/>
      <c r="C97" s="54" t="s">
        <v>142</v>
      </c>
      <c r="D97" s="54" t="s">
        <v>143</v>
      </c>
      <c r="E97" s="49">
        <v>14493870000</v>
      </c>
      <c r="F97" s="194"/>
      <c r="G97" s="206">
        <v>43431</v>
      </c>
      <c r="H97" s="185"/>
      <c r="I97" s="74">
        <f>142.67/111.82</f>
        <v>1.2758898229297084</v>
      </c>
      <c r="J97" s="33" t="s">
        <v>399</v>
      </c>
      <c r="K97" s="49">
        <f>+E97/I97</f>
        <v>11359813159.03834</v>
      </c>
      <c r="L97" s="210" t="s">
        <v>385</v>
      </c>
      <c r="M97" s="53"/>
    </row>
    <row r="98" spans="2:13" ht="14.25" x14ac:dyDescent="0.2">
      <c r="B98" s="176"/>
      <c r="C98" s="54" t="s">
        <v>142</v>
      </c>
      <c r="D98" s="54" t="s">
        <v>143</v>
      </c>
      <c r="E98" s="49">
        <v>4980000000</v>
      </c>
      <c r="F98" s="194"/>
      <c r="G98" s="206">
        <v>43494</v>
      </c>
      <c r="H98" s="185"/>
      <c r="I98" s="74">
        <f>100/78.05</f>
        <v>1.2812299807815504</v>
      </c>
      <c r="J98" s="33" t="s">
        <v>415</v>
      </c>
      <c r="K98" s="49">
        <f>+E98/I98</f>
        <v>3886889999.9999995</v>
      </c>
      <c r="L98" s="210" t="s">
        <v>421</v>
      </c>
      <c r="M98" s="53"/>
    </row>
    <row r="99" spans="2:13" ht="14.25" x14ac:dyDescent="0.2">
      <c r="B99" s="176"/>
      <c r="C99" s="54" t="s">
        <v>142</v>
      </c>
      <c r="D99" s="54" t="s">
        <v>143</v>
      </c>
      <c r="E99" s="49">
        <v>645000000</v>
      </c>
      <c r="F99" s="194"/>
      <c r="G99" s="206">
        <v>43495</v>
      </c>
      <c r="H99" s="185"/>
      <c r="I99" s="74">
        <f>100/78.05</f>
        <v>1.2812299807815504</v>
      </c>
      <c r="J99" s="33" t="s">
        <v>415</v>
      </c>
      <c r="K99" s="49">
        <f>+E99/I99</f>
        <v>503422499.99999994</v>
      </c>
      <c r="L99" s="210" t="s">
        <v>421</v>
      </c>
      <c r="M99" s="53"/>
    </row>
    <row r="100" spans="2:13" ht="14.25" x14ac:dyDescent="0.2">
      <c r="B100" s="176"/>
      <c r="C100" s="54" t="s">
        <v>142</v>
      </c>
      <c r="D100" s="54" t="s">
        <v>143</v>
      </c>
      <c r="E100" s="49">
        <v>16875000000</v>
      </c>
      <c r="F100" s="194"/>
      <c r="G100" s="206">
        <v>43497</v>
      </c>
      <c r="H100" s="185"/>
      <c r="I100" s="74">
        <f>100/78.05</f>
        <v>1.2812299807815504</v>
      </c>
      <c r="J100" s="33" t="s">
        <v>415</v>
      </c>
      <c r="K100" s="49">
        <f>+E100/I100</f>
        <v>13170937500</v>
      </c>
      <c r="L100" s="210" t="s">
        <v>421</v>
      </c>
      <c r="M100" s="53"/>
    </row>
    <row r="101" spans="2:13" ht="14.25" x14ac:dyDescent="0.2">
      <c r="B101" s="176"/>
      <c r="C101" s="54" t="s">
        <v>142</v>
      </c>
      <c r="D101" s="54" t="s">
        <v>143</v>
      </c>
      <c r="E101" s="49">
        <v>9562500000</v>
      </c>
      <c r="F101" s="194"/>
      <c r="G101" s="206">
        <v>43504</v>
      </c>
      <c r="H101" s="185"/>
      <c r="I101" s="74">
        <f>100.6/78.05</f>
        <v>1.2889173606662396</v>
      </c>
      <c r="J101" s="33" t="s">
        <v>417</v>
      </c>
      <c r="K101" s="49">
        <f>+E101/I101</f>
        <v>7419017147.1172962</v>
      </c>
      <c r="L101" s="210" t="s">
        <v>421</v>
      </c>
      <c r="M101" s="53"/>
    </row>
    <row r="102" spans="2:13" ht="14.25" x14ac:dyDescent="0.2">
      <c r="B102" s="176"/>
      <c r="C102" s="54" t="s">
        <v>142</v>
      </c>
      <c r="D102" s="54" t="s">
        <v>143</v>
      </c>
      <c r="E102" s="49">
        <v>9562500000</v>
      </c>
      <c r="F102" s="194"/>
      <c r="G102" s="206">
        <v>43504</v>
      </c>
      <c r="H102" s="185"/>
      <c r="I102" s="74">
        <f>100.6/78.05</f>
        <v>1.2889173606662396</v>
      </c>
      <c r="J102" s="33" t="s">
        <v>417</v>
      </c>
      <c r="K102" s="49">
        <f>+E102/I102</f>
        <v>7419017147.1172962</v>
      </c>
      <c r="L102" s="210" t="s">
        <v>421</v>
      </c>
      <c r="M102" s="53"/>
    </row>
    <row r="103" spans="2:13" ht="14.25" x14ac:dyDescent="0.2">
      <c r="B103" s="176"/>
      <c r="C103" s="54" t="s">
        <v>142</v>
      </c>
      <c r="D103" s="54" t="s">
        <v>143</v>
      </c>
      <c r="E103" s="49">
        <v>6375000004.9799995</v>
      </c>
      <c r="F103" s="194"/>
      <c r="G103" s="206">
        <v>43522</v>
      </c>
      <c r="H103" s="185"/>
      <c r="I103" s="74">
        <f>100.6/78.05</f>
        <v>1.2889173606662396</v>
      </c>
      <c r="J103" s="33" t="s">
        <v>417</v>
      </c>
      <c r="K103" s="49">
        <f>+E103/I103</f>
        <v>4946011435.275238</v>
      </c>
      <c r="L103" s="210" t="s">
        <v>421</v>
      </c>
      <c r="M103" s="53"/>
    </row>
    <row r="104" spans="2:13" ht="14.25" x14ac:dyDescent="0.2">
      <c r="B104" s="176"/>
      <c r="C104" s="54" t="s">
        <v>142</v>
      </c>
      <c r="D104" s="54" t="s">
        <v>143</v>
      </c>
      <c r="E104" s="49">
        <v>18000000000</v>
      </c>
      <c r="F104" s="194"/>
      <c r="G104" s="206">
        <v>43544</v>
      </c>
      <c r="H104" s="185"/>
      <c r="I104" s="74">
        <f>101.18/78.05</f>
        <v>1.2963484945547727</v>
      </c>
      <c r="J104" s="33" t="s">
        <v>422</v>
      </c>
      <c r="K104" s="49">
        <f>+E104/I104</f>
        <v>13885155169.00573</v>
      </c>
      <c r="L104" s="210" t="s">
        <v>421</v>
      </c>
      <c r="M104" s="53"/>
    </row>
    <row r="105" spans="2:13" ht="14.25" x14ac:dyDescent="0.2">
      <c r="B105" s="176"/>
      <c r="C105" s="54" t="s">
        <v>142</v>
      </c>
      <c r="D105" s="54" t="s">
        <v>143</v>
      </c>
      <c r="E105" s="49">
        <v>13500000000</v>
      </c>
      <c r="F105" s="194"/>
      <c r="G105" s="206">
        <v>43546</v>
      </c>
      <c r="H105" s="185"/>
      <c r="I105" s="74">
        <f>101.18/78.05</f>
        <v>1.2963484945547727</v>
      </c>
      <c r="J105" s="33" t="s">
        <v>422</v>
      </c>
      <c r="K105" s="49">
        <f>+E105/I105</f>
        <v>10413866376.754297</v>
      </c>
      <c r="L105" s="210" t="s">
        <v>421</v>
      </c>
      <c r="M105" s="53"/>
    </row>
    <row r="106" spans="2:13" ht="14.25" x14ac:dyDescent="0.2">
      <c r="B106" s="176"/>
      <c r="C106" s="54" t="s">
        <v>142</v>
      </c>
      <c r="D106" s="54" t="s">
        <v>143</v>
      </c>
      <c r="E106" s="49">
        <v>8000000000</v>
      </c>
      <c r="F106" s="194"/>
      <c r="G106" s="206">
        <v>43551</v>
      </c>
      <c r="H106" s="185"/>
      <c r="I106" s="74">
        <f>101.18/78.05</f>
        <v>1.2963484945547727</v>
      </c>
      <c r="J106" s="33" t="s">
        <v>422</v>
      </c>
      <c r="K106" s="49">
        <f>+E106/I106</f>
        <v>6171180075.113658</v>
      </c>
      <c r="L106" s="210" t="s">
        <v>421</v>
      </c>
      <c r="M106" s="53"/>
    </row>
    <row r="107" spans="2:13" ht="14.25" x14ac:dyDescent="0.2">
      <c r="B107" s="176"/>
      <c r="C107" s="54" t="s">
        <v>142</v>
      </c>
      <c r="D107" s="54" t="s">
        <v>143</v>
      </c>
      <c r="E107" s="49">
        <v>21527000000</v>
      </c>
      <c r="F107" s="194"/>
      <c r="G107" s="206">
        <v>43570</v>
      </c>
      <c r="H107" s="185"/>
      <c r="I107" s="74">
        <f>101.62/78.05</f>
        <v>1.3019859064702115</v>
      </c>
      <c r="J107" s="33" t="s">
        <v>426</v>
      </c>
      <c r="K107" s="49">
        <f>+E107/I107</f>
        <v>16533973135.209602</v>
      </c>
      <c r="L107" s="210" t="s">
        <v>421</v>
      </c>
      <c r="M107" s="53"/>
    </row>
    <row r="108" spans="2:13" ht="14.25" x14ac:dyDescent="0.2">
      <c r="B108" s="176"/>
      <c r="C108" s="54" t="s">
        <v>142</v>
      </c>
      <c r="D108" s="54" t="s">
        <v>143</v>
      </c>
      <c r="E108" s="49">
        <v>11732000000</v>
      </c>
      <c r="F108" s="194"/>
      <c r="G108" s="206">
        <v>43580</v>
      </c>
      <c r="H108" s="185"/>
      <c r="I108" s="74">
        <f>101.62/78.05</f>
        <v>1.3019859064702115</v>
      </c>
      <c r="J108" s="33" t="s">
        <v>426</v>
      </c>
      <c r="K108" s="49">
        <f>+E108/I108</f>
        <v>9010850226.3333988</v>
      </c>
      <c r="L108" s="210" t="s">
        <v>421</v>
      </c>
      <c r="M108" s="53"/>
    </row>
    <row r="109" spans="2:13" ht="14.25" x14ac:dyDescent="0.2">
      <c r="B109" s="176"/>
      <c r="C109" s="54" t="s">
        <v>142</v>
      </c>
      <c r="D109" s="54" t="s">
        <v>143</v>
      </c>
      <c r="E109" s="49">
        <v>4875000000</v>
      </c>
      <c r="F109" s="194"/>
      <c r="G109" s="206">
        <v>43581</v>
      </c>
      <c r="H109" s="185"/>
      <c r="I109" s="74">
        <f>101.62/78.05</f>
        <v>1.3019859064702115</v>
      </c>
      <c r="J109" s="33" t="s">
        <v>426</v>
      </c>
      <c r="K109" s="49">
        <f>+E109/I109</f>
        <v>3744280161.3855538</v>
      </c>
      <c r="L109" s="210" t="s">
        <v>478</v>
      </c>
      <c r="M109" s="53"/>
    </row>
    <row r="110" spans="2:13" ht="14.25" x14ac:dyDescent="0.2">
      <c r="B110" s="176"/>
      <c r="C110" s="54" t="s">
        <v>142</v>
      </c>
      <c r="D110" s="54" t="s">
        <v>143</v>
      </c>
      <c r="E110" s="49">
        <v>3366000000</v>
      </c>
      <c r="F110" s="194"/>
      <c r="G110" s="206">
        <v>43591</v>
      </c>
      <c r="H110" s="185"/>
      <c r="I110" s="74">
        <f>102.12/78.05</f>
        <v>1.3083920563741192</v>
      </c>
      <c r="J110" s="33" t="s">
        <v>480</v>
      </c>
      <c r="K110" s="49">
        <f>+E110/I110</f>
        <v>2572623384.253819</v>
      </c>
      <c r="L110" s="210" t="s">
        <v>478</v>
      </c>
      <c r="M110" s="53"/>
    </row>
    <row r="111" spans="2:13" ht="15" x14ac:dyDescent="0.2">
      <c r="B111" s="176"/>
      <c r="C111" s="54"/>
      <c r="D111" s="142" t="s">
        <v>220</v>
      </c>
      <c r="E111" s="978">
        <f>SUM(E15:E110)</f>
        <v>384347324524.47998</v>
      </c>
      <c r="F111" s="194"/>
      <c r="G111" s="206"/>
      <c r="H111" s="185"/>
      <c r="I111" s="49"/>
      <c r="J111" s="49"/>
      <c r="K111" s="976">
        <f>SUM(K15:K110)</f>
        <v>309017897125.14862</v>
      </c>
      <c r="L111" s="210"/>
      <c r="M111" s="53"/>
    </row>
    <row r="112" spans="2:13" ht="14.25" x14ac:dyDescent="0.2">
      <c r="B112" s="176"/>
      <c r="C112" s="54" t="s">
        <v>142</v>
      </c>
      <c r="D112" s="54" t="s">
        <v>221</v>
      </c>
      <c r="E112" s="49">
        <v>578332629.87</v>
      </c>
      <c r="F112" s="194"/>
      <c r="G112" s="206">
        <v>42278</v>
      </c>
      <c r="H112" s="185"/>
      <c r="I112" s="41">
        <f>123.78/111.82</f>
        <v>1.1069576104453587</v>
      </c>
      <c r="J112" s="33" t="s">
        <v>222</v>
      </c>
      <c r="K112" s="49">
        <f>+E112/I112</f>
        <v>522452372.53242362</v>
      </c>
      <c r="L112" s="210"/>
      <c r="M112" s="53"/>
    </row>
    <row r="113" spans="1:13" ht="14.25" x14ac:dyDescent="0.2">
      <c r="B113" s="176"/>
      <c r="C113" s="54" t="s">
        <v>142</v>
      </c>
      <c r="D113" s="54" t="s">
        <v>221</v>
      </c>
      <c r="E113" s="49">
        <v>906673067.28999996</v>
      </c>
      <c r="F113" s="194"/>
      <c r="G113" s="206">
        <v>42369</v>
      </c>
      <c r="H113" s="185"/>
      <c r="I113" s="74">
        <f>125.37/111.82</f>
        <v>1.1211768914326596</v>
      </c>
      <c r="J113" s="33" t="s">
        <v>203</v>
      </c>
      <c r="K113" s="49">
        <f>+E113/I113</f>
        <v>808679766.96472681</v>
      </c>
      <c r="L113" s="210"/>
      <c r="M113" s="53"/>
    </row>
    <row r="114" spans="1:13" ht="15" x14ac:dyDescent="0.2">
      <c r="B114" s="175" t="s">
        <v>1289</v>
      </c>
      <c r="C114" s="55"/>
      <c r="D114" s="55"/>
      <c r="E114" s="977">
        <f>+E111+E112+E113</f>
        <v>385832330221.63995</v>
      </c>
      <c r="F114" s="194"/>
      <c r="G114" s="206"/>
      <c r="H114" s="185"/>
      <c r="I114" s="49"/>
      <c r="J114" s="49"/>
      <c r="K114" s="976">
        <f>+K111+K112+K113</f>
        <v>310349029264.64575</v>
      </c>
      <c r="L114" s="899"/>
      <c r="M114" s="53"/>
    </row>
    <row r="115" spans="1:13" ht="14.25" x14ac:dyDescent="0.2">
      <c r="B115" s="176"/>
      <c r="C115" s="54"/>
      <c r="D115" s="54"/>
      <c r="E115" s="200"/>
      <c r="F115" s="205"/>
      <c r="G115" s="206"/>
      <c r="H115" s="185"/>
      <c r="I115" s="49"/>
      <c r="J115" s="49"/>
      <c r="K115" s="200"/>
      <c r="L115" s="899"/>
      <c r="M115" s="53"/>
    </row>
    <row r="116" spans="1:13" ht="15" x14ac:dyDescent="0.2">
      <c r="A116" s="1" t="s">
        <v>558</v>
      </c>
      <c r="B116" s="169" t="s">
        <v>223</v>
      </c>
      <c r="C116" s="169"/>
      <c r="D116" s="908"/>
      <c r="E116" s="908"/>
      <c r="F116" s="908"/>
      <c r="G116" s="169"/>
      <c r="H116" s="909"/>
      <c r="I116" s="908"/>
      <c r="J116" s="908"/>
      <c r="K116" s="908"/>
      <c r="L116" s="908"/>
      <c r="M116" s="53"/>
    </row>
    <row r="117" spans="1:13" ht="15" x14ac:dyDescent="0.2">
      <c r="B117" s="181" t="s">
        <v>130</v>
      </c>
      <c r="C117" s="182" t="s">
        <v>131</v>
      </c>
      <c r="D117" s="906" t="s">
        <v>132</v>
      </c>
      <c r="E117" s="904" t="s">
        <v>133</v>
      </c>
      <c r="F117" s="904"/>
      <c r="G117" s="183"/>
      <c r="H117" s="975" t="s">
        <v>134</v>
      </c>
      <c r="I117" s="904"/>
      <c r="J117" s="904"/>
      <c r="K117" s="904"/>
      <c r="L117" s="904" t="s">
        <v>96</v>
      </c>
      <c r="M117" s="53"/>
    </row>
    <row r="118" spans="1:13" ht="45" x14ac:dyDescent="0.2">
      <c r="B118" s="181"/>
      <c r="C118" s="182"/>
      <c r="D118" s="906"/>
      <c r="E118" s="28" t="s">
        <v>135</v>
      </c>
      <c r="F118" s="28" t="s">
        <v>136</v>
      </c>
      <c r="G118" s="184" t="s">
        <v>761</v>
      </c>
      <c r="H118" s="905" t="s">
        <v>137</v>
      </c>
      <c r="I118" s="184" t="s">
        <v>138</v>
      </c>
      <c r="J118" s="184" t="s">
        <v>139</v>
      </c>
      <c r="K118" s="28" t="s">
        <v>140</v>
      </c>
      <c r="L118" s="904"/>
      <c r="M118" s="53"/>
    </row>
    <row r="119" spans="1:13" ht="14.25" x14ac:dyDescent="0.2">
      <c r="B119" s="176" t="s">
        <v>141</v>
      </c>
      <c r="C119" s="168" t="s">
        <v>223</v>
      </c>
      <c r="D119" s="54" t="s">
        <v>143</v>
      </c>
      <c r="E119" s="941">
        <v>1792505269</v>
      </c>
      <c r="F119" s="189" t="s">
        <v>144</v>
      </c>
      <c r="G119" s="919">
        <v>42278</v>
      </c>
      <c r="H119" s="203">
        <v>1630902678</v>
      </c>
      <c r="I119" s="41">
        <f>123.78/111.82</f>
        <v>1.1069576104453587</v>
      </c>
      <c r="J119" s="75" t="s">
        <v>153</v>
      </c>
      <c r="K119" s="974">
        <f>+E119/I119</f>
        <v>1619307959.1176279</v>
      </c>
      <c r="L119" s="899" t="s">
        <v>224</v>
      </c>
      <c r="M119" s="53"/>
    </row>
    <row r="120" spans="1:13" ht="14.25" x14ac:dyDescent="0.2">
      <c r="B120" s="176" t="s">
        <v>145</v>
      </c>
      <c r="C120" s="168" t="s">
        <v>223</v>
      </c>
      <c r="D120" s="54" t="s">
        <v>143</v>
      </c>
      <c r="E120" s="941">
        <v>1805267351.8</v>
      </c>
      <c r="F120" s="189" t="s">
        <v>144</v>
      </c>
      <c r="G120" s="919">
        <v>42311</v>
      </c>
      <c r="H120" s="203">
        <v>1630902678</v>
      </c>
      <c r="I120" s="74">
        <f>124.62/111.82</f>
        <v>1.1144696834197818</v>
      </c>
      <c r="J120" s="76" t="s">
        <v>158</v>
      </c>
      <c r="K120" s="941">
        <f>+E120/I120</f>
        <v>1619844288.8643556</v>
      </c>
      <c r="L120" s="899" t="s">
        <v>224</v>
      </c>
      <c r="M120" s="53"/>
    </row>
    <row r="121" spans="1:13" ht="14.25" x14ac:dyDescent="0.2">
      <c r="B121" s="176" t="s">
        <v>145</v>
      </c>
      <c r="C121" s="168" t="s">
        <v>223</v>
      </c>
      <c r="D121" s="54" t="s">
        <v>143</v>
      </c>
      <c r="E121" s="941">
        <v>12313884</v>
      </c>
      <c r="F121" s="189" t="s">
        <v>144</v>
      </c>
      <c r="G121" s="919">
        <v>42367</v>
      </c>
      <c r="H121" s="203">
        <v>1630902678</v>
      </c>
      <c r="I121" s="74">
        <f>125.37/111.82</f>
        <v>1.1211768914326596</v>
      </c>
      <c r="J121" s="76" t="s">
        <v>160</v>
      </c>
      <c r="K121" s="941">
        <f>+E121/I121</f>
        <v>10982998.395788467</v>
      </c>
      <c r="L121" s="899" t="s">
        <v>224</v>
      </c>
      <c r="M121" s="53"/>
    </row>
    <row r="122" spans="1:13" ht="14.25" x14ac:dyDescent="0.2">
      <c r="B122" s="176" t="s">
        <v>146</v>
      </c>
      <c r="C122" s="168" t="s">
        <v>223</v>
      </c>
      <c r="D122" s="54" t="s">
        <v>143</v>
      </c>
      <c r="E122" s="941">
        <v>1828541334</v>
      </c>
      <c r="F122" s="973" t="s">
        <v>769</v>
      </c>
      <c r="G122" s="919">
        <v>42367</v>
      </c>
      <c r="H122" s="203">
        <v>1630902678</v>
      </c>
      <c r="I122" s="74">
        <f>125.37/111.82</f>
        <v>1.1211768914326596</v>
      </c>
      <c r="J122" s="76" t="s">
        <v>160</v>
      </c>
      <c r="K122" s="941">
        <f>+E122/I122</f>
        <v>1630912434.9356306</v>
      </c>
      <c r="L122" s="899" t="s">
        <v>224</v>
      </c>
      <c r="M122" s="53"/>
    </row>
    <row r="123" spans="1:13" ht="14.25" x14ac:dyDescent="0.2">
      <c r="B123" s="176" t="s">
        <v>147</v>
      </c>
      <c r="C123" s="168" t="s">
        <v>223</v>
      </c>
      <c r="D123" s="54" t="s">
        <v>143</v>
      </c>
      <c r="E123" s="941">
        <v>1839906750</v>
      </c>
      <c r="F123" s="973" t="s">
        <v>770</v>
      </c>
      <c r="G123" s="919">
        <v>42387</v>
      </c>
      <c r="H123" s="203">
        <v>1630902678</v>
      </c>
      <c r="I123" s="74">
        <f>126.15/111.82</f>
        <v>1.1281523877660526</v>
      </c>
      <c r="J123" s="76" t="s">
        <v>165</v>
      </c>
      <c r="K123" s="941">
        <f>+E123/I123</f>
        <v>1630902677.6456599</v>
      </c>
      <c r="L123" s="899" t="s">
        <v>224</v>
      </c>
      <c r="M123" s="53"/>
    </row>
    <row r="124" spans="1:13" ht="14.25" x14ac:dyDescent="0.2">
      <c r="B124" s="176" t="s">
        <v>147</v>
      </c>
      <c r="C124" s="168" t="s">
        <v>223</v>
      </c>
      <c r="D124" s="54" t="s">
        <v>143</v>
      </c>
      <c r="E124" s="941">
        <v>13080610</v>
      </c>
      <c r="F124" s="973" t="s">
        <v>770</v>
      </c>
      <c r="G124" s="919">
        <v>42395</v>
      </c>
      <c r="H124" s="203">
        <v>0</v>
      </c>
      <c r="I124" s="74">
        <f>126.15/111.82</f>
        <v>1.1281523877660526</v>
      </c>
      <c r="J124" s="76" t="s">
        <v>165</v>
      </c>
      <c r="K124" s="974">
        <f>+E124/I124</f>
        <v>11594719.066191042</v>
      </c>
      <c r="L124" s="899" t="s">
        <v>224</v>
      </c>
      <c r="M124" s="53"/>
    </row>
    <row r="125" spans="1:13" ht="14.25" x14ac:dyDescent="0.2">
      <c r="B125" s="176" t="s">
        <v>148</v>
      </c>
      <c r="C125" s="168" t="s">
        <v>223</v>
      </c>
      <c r="D125" s="54" t="s">
        <v>143</v>
      </c>
      <c r="E125" s="941">
        <v>1863680417</v>
      </c>
      <c r="F125" s="973" t="s">
        <v>771</v>
      </c>
      <c r="G125" s="919">
        <v>42416</v>
      </c>
      <c r="H125" s="203">
        <v>1630902678</v>
      </c>
      <c r="I125" s="74">
        <f>127.78/111.82</f>
        <v>1.1427293865140404</v>
      </c>
      <c r="J125" s="76" t="s">
        <v>168</v>
      </c>
      <c r="K125" s="941">
        <f>+E125/I125</f>
        <v>1630902678.266865</v>
      </c>
      <c r="L125" s="899" t="s">
        <v>225</v>
      </c>
      <c r="M125" s="53"/>
    </row>
    <row r="126" spans="1:13" ht="14.25" x14ac:dyDescent="0.2">
      <c r="B126" s="176" t="s">
        <v>149</v>
      </c>
      <c r="C126" s="168" t="s">
        <v>223</v>
      </c>
      <c r="D126" s="54" t="s">
        <v>143</v>
      </c>
      <c r="E126" s="941">
        <v>1887454082.99</v>
      </c>
      <c r="F126" s="973" t="s">
        <v>772</v>
      </c>
      <c r="G126" s="919">
        <v>42445</v>
      </c>
      <c r="H126" s="203">
        <v>1630902678</v>
      </c>
      <c r="I126" s="74">
        <f>129.41/111.82</f>
        <v>1.1573063852620282</v>
      </c>
      <c r="J126" s="76" t="s">
        <v>172</v>
      </c>
      <c r="K126" s="941">
        <f>+E126/I126</f>
        <v>1630902677.9997048</v>
      </c>
      <c r="L126" s="899" t="s">
        <v>224</v>
      </c>
      <c r="M126" s="53"/>
    </row>
    <row r="127" spans="1:13" ht="14.25" x14ac:dyDescent="0.2">
      <c r="B127" s="176" t="s">
        <v>150</v>
      </c>
      <c r="C127" s="168" t="s">
        <v>223</v>
      </c>
      <c r="D127" s="54" t="s">
        <v>143</v>
      </c>
      <c r="E127" s="941">
        <v>1905247870</v>
      </c>
      <c r="F127" s="973" t="s">
        <v>773</v>
      </c>
      <c r="G127" s="919">
        <v>42474</v>
      </c>
      <c r="H127" s="203">
        <v>1630902678</v>
      </c>
      <c r="I127" s="74">
        <f>130.63/111.82</f>
        <v>1.1682167769629763</v>
      </c>
      <c r="J127" s="76" t="s">
        <v>177</v>
      </c>
      <c r="K127" s="941">
        <f>+E127/I127</f>
        <v>1630902677.9713693</v>
      </c>
      <c r="L127" s="899" t="s">
        <v>225</v>
      </c>
      <c r="M127" s="53"/>
    </row>
    <row r="128" spans="1:13" ht="14.25" x14ac:dyDescent="0.2">
      <c r="B128" s="176" t="s">
        <v>151</v>
      </c>
      <c r="C128" s="168" t="s">
        <v>223</v>
      </c>
      <c r="D128" s="54" t="s">
        <v>143</v>
      </c>
      <c r="E128" s="941">
        <v>1914728166</v>
      </c>
      <c r="F128" s="973" t="s">
        <v>774</v>
      </c>
      <c r="G128" s="919">
        <v>42506</v>
      </c>
      <c r="H128" s="203">
        <v>1630902678</v>
      </c>
      <c r="I128" s="74">
        <f>131.28/111.82</f>
        <v>1.1740296905741372</v>
      </c>
      <c r="J128" s="76" t="s">
        <v>182</v>
      </c>
      <c r="K128" s="941">
        <f>+E128/I128</f>
        <v>1630902677.6517365</v>
      </c>
      <c r="L128" s="899" t="s">
        <v>225</v>
      </c>
      <c r="M128" s="53"/>
    </row>
    <row r="129" spans="2:18" ht="14.25" x14ac:dyDescent="0.2">
      <c r="B129" s="176" t="s">
        <v>226</v>
      </c>
      <c r="C129" s="168" t="s">
        <v>223</v>
      </c>
      <c r="D129" s="54" t="s">
        <v>143</v>
      </c>
      <c r="E129" s="941">
        <v>1924500164</v>
      </c>
      <c r="F129" s="973" t="s">
        <v>775</v>
      </c>
      <c r="G129" s="919">
        <v>42535</v>
      </c>
      <c r="H129" s="203">
        <v>1630902678</v>
      </c>
      <c r="I129" s="74">
        <f>131.95/111.82</f>
        <v>1.1800214630656412</v>
      </c>
      <c r="J129" s="76" t="s">
        <v>185</v>
      </c>
      <c r="K129" s="941">
        <f>+E129/I129</f>
        <v>1630902677.8209929</v>
      </c>
      <c r="L129" s="899" t="s">
        <v>225</v>
      </c>
      <c r="M129" s="53"/>
    </row>
    <row r="130" spans="2:18" ht="14.25" x14ac:dyDescent="0.2">
      <c r="B130" s="176" t="s">
        <v>227</v>
      </c>
      <c r="C130" s="168" t="s">
        <v>223</v>
      </c>
      <c r="D130" s="54" t="s">
        <v>143</v>
      </c>
      <c r="E130" s="941">
        <v>1933737765</v>
      </c>
      <c r="F130" s="973" t="s">
        <v>776</v>
      </c>
      <c r="G130" s="919">
        <v>42558</v>
      </c>
      <c r="H130" s="203">
        <v>1630902678</v>
      </c>
      <c r="I130" s="74">
        <f>132.58/111.82</f>
        <v>1.1856555177964587</v>
      </c>
      <c r="J130" s="76" t="s">
        <v>188</v>
      </c>
      <c r="K130" s="941">
        <f>+E130/I130</f>
        <v>1630944010.2753053</v>
      </c>
      <c r="L130" s="899" t="s">
        <v>225</v>
      </c>
      <c r="M130" s="53"/>
    </row>
    <row r="131" spans="2:18" ht="14.25" x14ac:dyDescent="0.2">
      <c r="B131" s="176" t="s">
        <v>228</v>
      </c>
      <c r="C131" s="168" t="s">
        <v>223</v>
      </c>
      <c r="D131" s="54" t="s">
        <v>143</v>
      </c>
      <c r="E131" s="941">
        <v>1946104392</v>
      </c>
      <c r="F131" s="973" t="s">
        <v>777</v>
      </c>
      <c r="G131" s="919">
        <v>42593</v>
      </c>
      <c r="H131" s="203">
        <v>1630902678</v>
      </c>
      <c r="I131" s="74">
        <f>133.27/111.82</f>
        <v>1.1918261491683064</v>
      </c>
      <c r="J131" s="76" t="s">
        <v>191</v>
      </c>
      <c r="K131" s="941">
        <f>+E131/I131</f>
        <v>1632876064.4814284</v>
      </c>
      <c r="L131" s="899" t="s">
        <v>224</v>
      </c>
      <c r="M131" s="53"/>
    </row>
    <row r="132" spans="2:18" ht="14.25" x14ac:dyDescent="0.2">
      <c r="B132" s="176" t="s">
        <v>229</v>
      </c>
      <c r="C132" s="168" t="s">
        <v>223</v>
      </c>
      <c r="D132" s="54" t="s">
        <v>143</v>
      </c>
      <c r="E132" s="941">
        <v>1937626728</v>
      </c>
      <c r="F132" s="973" t="s">
        <v>778</v>
      </c>
      <c r="G132" s="919">
        <v>42626</v>
      </c>
      <c r="H132" s="203">
        <v>1630902678</v>
      </c>
      <c r="I132" s="74">
        <f>132.85/111.82</f>
        <v>1.1880701126810946</v>
      </c>
      <c r="J132" s="76" t="s">
        <v>192</v>
      </c>
      <c r="K132" s="941">
        <f>+E132/I132</f>
        <v>1630902677.6436582</v>
      </c>
      <c r="L132" s="899" t="s">
        <v>225</v>
      </c>
      <c r="M132" s="53"/>
    </row>
    <row r="133" spans="2:18" ht="14.25" x14ac:dyDescent="0.2">
      <c r="B133" s="176" t="s">
        <v>230</v>
      </c>
      <c r="C133" s="168" t="s">
        <v>223</v>
      </c>
      <c r="D133" s="54" t="s">
        <v>143</v>
      </c>
      <c r="E133" s="941">
        <v>1936605773</v>
      </c>
      <c r="F133" s="973" t="s">
        <v>779</v>
      </c>
      <c r="G133" s="919">
        <v>42650</v>
      </c>
      <c r="H133" s="203">
        <v>1630902678</v>
      </c>
      <c r="I133" s="74">
        <f>132.78/111.82</f>
        <v>1.1874441065998929</v>
      </c>
      <c r="J133" s="76" t="s">
        <v>193</v>
      </c>
      <c r="K133" s="941">
        <f>+E133/I133</f>
        <v>1630902677.6386502</v>
      </c>
      <c r="L133" s="899" t="s">
        <v>225</v>
      </c>
      <c r="M133" s="53"/>
    </row>
    <row r="134" spans="2:18" ht="15" x14ac:dyDescent="0.25">
      <c r="B134" s="176" t="s">
        <v>231</v>
      </c>
      <c r="C134" s="168" t="s">
        <v>223</v>
      </c>
      <c r="D134" s="54" t="s">
        <v>143</v>
      </c>
      <c r="E134" s="144">
        <v>2008510175</v>
      </c>
      <c r="F134" s="973" t="s">
        <v>780</v>
      </c>
      <c r="G134" s="919">
        <v>42913</v>
      </c>
      <c r="H134" s="203">
        <v>1630902678</v>
      </c>
      <c r="I134" s="74">
        <f>137.71/111.82</f>
        <v>1.2315328206045431</v>
      </c>
      <c r="J134" s="76" t="s">
        <v>232</v>
      </c>
      <c r="K134" s="941">
        <f>+E134/I134</f>
        <v>1630902677.8629003</v>
      </c>
      <c r="L134" s="899" t="s">
        <v>225</v>
      </c>
      <c r="M134" s="53"/>
    </row>
    <row r="135" spans="2:18" ht="15" x14ac:dyDescent="0.25">
      <c r="B135" s="176" t="s">
        <v>233</v>
      </c>
      <c r="C135" s="168" t="s">
        <v>223</v>
      </c>
      <c r="D135" s="54" t="s">
        <v>143</v>
      </c>
      <c r="E135" s="144">
        <v>2010843787</v>
      </c>
      <c r="F135" s="973" t="s">
        <v>781</v>
      </c>
      <c r="G135" s="919">
        <v>42942</v>
      </c>
      <c r="H135" s="203">
        <v>1630902678</v>
      </c>
      <c r="I135" s="74">
        <f>137.87/111.82</f>
        <v>1.2329636916472904</v>
      </c>
      <c r="J135" s="76" t="s">
        <v>234</v>
      </c>
      <c r="K135" s="941">
        <f>+E135/I135</f>
        <v>1630902678.3371291</v>
      </c>
      <c r="L135" s="899" t="s">
        <v>225</v>
      </c>
      <c r="M135" s="53"/>
    </row>
    <row r="136" spans="2:18" ht="15" x14ac:dyDescent="0.25">
      <c r="B136" s="176" t="s">
        <v>235</v>
      </c>
      <c r="C136" s="168" t="s">
        <v>223</v>
      </c>
      <c r="D136" s="54" t="s">
        <v>143</v>
      </c>
      <c r="E136" s="144">
        <f>2010843787+1750209</f>
        <v>2012593996</v>
      </c>
      <c r="F136" s="973" t="s">
        <v>782</v>
      </c>
      <c r="G136" s="919" t="s">
        <v>236</v>
      </c>
      <c r="H136" s="203">
        <v>1630902678</v>
      </c>
      <c r="I136" s="74">
        <f>137.99/111.82</f>
        <v>1.2340368449293508</v>
      </c>
      <c r="J136" s="76" t="s">
        <v>237</v>
      </c>
      <c r="K136" s="941">
        <f>+E136/I136</f>
        <v>1630902678.6920791</v>
      </c>
      <c r="L136" s="899" t="s">
        <v>225</v>
      </c>
      <c r="M136" s="53"/>
    </row>
    <row r="137" spans="2:18" ht="15" x14ac:dyDescent="0.25">
      <c r="B137" s="176" t="s">
        <v>238</v>
      </c>
      <c r="C137" s="168" t="s">
        <v>223</v>
      </c>
      <c r="D137" s="54" t="s">
        <v>143</v>
      </c>
      <c r="E137" s="144">
        <v>2013469099</v>
      </c>
      <c r="F137" s="973" t="s">
        <v>783</v>
      </c>
      <c r="G137" s="919" t="s">
        <v>239</v>
      </c>
      <c r="H137" s="203">
        <v>1630902678</v>
      </c>
      <c r="I137" s="74">
        <f>138.05/111.82</f>
        <v>1.2345734215703812</v>
      </c>
      <c r="J137" s="76" t="s">
        <v>240</v>
      </c>
      <c r="K137" s="941">
        <f>+E137/I137</f>
        <v>1630902677.6543279</v>
      </c>
      <c r="L137" s="899" t="s">
        <v>225</v>
      </c>
      <c r="M137" s="53"/>
    </row>
    <row r="138" spans="2:18" ht="15" x14ac:dyDescent="0.25">
      <c r="B138" s="176" t="s">
        <v>241</v>
      </c>
      <c r="C138" s="168" t="s">
        <v>223</v>
      </c>
      <c r="D138" s="54" t="s">
        <v>143</v>
      </c>
      <c r="E138" s="144">
        <v>2013469099</v>
      </c>
      <c r="F138" s="973" t="s">
        <v>784</v>
      </c>
      <c r="G138" s="919" t="s">
        <v>242</v>
      </c>
      <c r="H138" s="203">
        <v>1630902678</v>
      </c>
      <c r="I138" s="74">
        <f>138.05/111.82</f>
        <v>1.2345734215703812</v>
      </c>
      <c r="J138" s="76" t="s">
        <v>240</v>
      </c>
      <c r="K138" s="941">
        <f>+E138/I138</f>
        <v>1630902677.6543279</v>
      </c>
      <c r="L138" s="899" t="s">
        <v>225</v>
      </c>
      <c r="M138" s="53"/>
    </row>
    <row r="139" spans="2:18" ht="15" x14ac:dyDescent="0.25">
      <c r="B139" s="176" t="s">
        <v>389</v>
      </c>
      <c r="C139" s="168" t="s">
        <v>223</v>
      </c>
      <c r="D139" s="54" t="s">
        <v>143</v>
      </c>
      <c r="E139" s="144">
        <v>7470065162</v>
      </c>
      <c r="F139" s="973" t="s">
        <v>390</v>
      </c>
      <c r="G139" s="919">
        <v>43354</v>
      </c>
      <c r="H139" s="203"/>
      <c r="I139" s="74">
        <f>142.27/111.82</f>
        <v>1.2723126453228404</v>
      </c>
      <c r="J139" s="76" t="s">
        <v>497</v>
      </c>
      <c r="K139" s="941">
        <f>+E139/I139</f>
        <v>5871249640.9280939</v>
      </c>
      <c r="L139" s="899" t="s">
        <v>225</v>
      </c>
      <c r="M139" s="53"/>
    </row>
    <row r="140" spans="2:18" ht="15" x14ac:dyDescent="0.25">
      <c r="B140" s="176" t="s">
        <v>498</v>
      </c>
      <c r="C140" s="168" t="s">
        <v>223</v>
      </c>
      <c r="D140" s="54" t="s">
        <v>143</v>
      </c>
      <c r="E140" s="144">
        <v>9700000000</v>
      </c>
      <c r="F140" s="973" t="s">
        <v>482</v>
      </c>
      <c r="G140" s="919">
        <v>43612</v>
      </c>
      <c r="H140" s="203"/>
      <c r="I140" s="74">
        <f>102.12/78.05</f>
        <v>1.3083920563741192</v>
      </c>
      <c r="J140" s="76" t="s">
        <v>480</v>
      </c>
      <c r="K140" s="941">
        <f>+E140/I140</f>
        <v>7413679984.3321581</v>
      </c>
      <c r="L140" s="899" t="s">
        <v>785</v>
      </c>
      <c r="M140" s="53"/>
    </row>
    <row r="141" spans="2:18" ht="15" x14ac:dyDescent="0.25">
      <c r="B141" s="186" t="s">
        <v>1269</v>
      </c>
      <c r="C141" s="168" t="s">
        <v>223</v>
      </c>
      <c r="D141" s="54" t="s">
        <v>143</v>
      </c>
      <c r="E141" s="144">
        <v>3700813045</v>
      </c>
      <c r="F141" s="973" t="s">
        <v>786</v>
      </c>
      <c r="G141" s="919">
        <v>43879</v>
      </c>
      <c r="H141" s="203"/>
      <c r="I141" s="74">
        <f>104.24/78.05</f>
        <v>1.3355541319666879</v>
      </c>
      <c r="J141" s="76" t="s">
        <v>787</v>
      </c>
      <c r="K141" s="941">
        <f>+E141/I141</f>
        <v>2770994418.2871261</v>
      </c>
      <c r="L141" s="899" t="s">
        <v>788</v>
      </c>
      <c r="M141" s="53"/>
    </row>
    <row r="142" spans="2:18" ht="15" x14ac:dyDescent="0.25">
      <c r="B142" s="186" t="s">
        <v>1269</v>
      </c>
      <c r="C142" s="168" t="s">
        <v>223</v>
      </c>
      <c r="D142" s="54" t="s">
        <v>143</v>
      </c>
      <c r="E142" s="144">
        <v>872133354</v>
      </c>
      <c r="F142" s="973" t="s">
        <v>786</v>
      </c>
      <c r="G142" s="919">
        <v>43916</v>
      </c>
      <c r="H142" s="203"/>
      <c r="I142" s="74">
        <f>104.94/78.05</f>
        <v>1.3445227418321588</v>
      </c>
      <c r="J142" s="76" t="s">
        <v>789</v>
      </c>
      <c r="K142" s="941">
        <f>+E142/I142</f>
        <v>648656453.97084045</v>
      </c>
      <c r="L142" s="899" t="s">
        <v>788</v>
      </c>
      <c r="M142" s="53"/>
    </row>
    <row r="143" spans="2:18" ht="15" x14ac:dyDescent="0.25">
      <c r="B143" s="186" t="s">
        <v>1269</v>
      </c>
      <c r="C143" s="168" t="s">
        <v>223</v>
      </c>
      <c r="D143" s="54" t="s">
        <v>143</v>
      </c>
      <c r="E143" s="144">
        <v>1934253887</v>
      </c>
      <c r="F143" s="973" t="s">
        <v>786</v>
      </c>
      <c r="G143" s="919">
        <v>43936</v>
      </c>
      <c r="H143" s="203"/>
      <c r="I143" s="74">
        <f>105.53/78.05</f>
        <v>1.35208199871877</v>
      </c>
      <c r="J143" s="76" t="s">
        <v>790</v>
      </c>
      <c r="K143" s="941">
        <f>+E143/I143</f>
        <v>1430574394.7725766</v>
      </c>
      <c r="L143" s="899" t="s">
        <v>788</v>
      </c>
      <c r="M143" s="53"/>
    </row>
    <row r="144" spans="2:18" s="26" customFormat="1" ht="15" x14ac:dyDescent="0.25">
      <c r="B144" s="176" t="s">
        <v>1269</v>
      </c>
      <c r="C144" s="168" t="s">
        <v>223</v>
      </c>
      <c r="D144" s="54" t="s">
        <v>143</v>
      </c>
      <c r="E144" s="180">
        <v>993588244.62</v>
      </c>
      <c r="F144" s="971" t="s">
        <v>786</v>
      </c>
      <c r="G144" s="205">
        <v>43972</v>
      </c>
      <c r="H144" s="185"/>
      <c r="I144" s="143">
        <f>[28]IPC!$S$13/78.05</f>
        <v>1.3542600896860988</v>
      </c>
      <c r="J144" s="970" t="s">
        <v>791</v>
      </c>
      <c r="K144" s="49">
        <f>+E144/I144</f>
        <v>733676087.9147681</v>
      </c>
      <c r="L144" s="899" t="s">
        <v>788</v>
      </c>
      <c r="M144" s="964"/>
      <c r="O144" s="963"/>
      <c r="P144" s="963"/>
      <c r="Q144" s="963"/>
      <c r="R144" s="963"/>
    </row>
    <row r="145" spans="1:18" s="26" customFormat="1" ht="25.5" x14ac:dyDescent="0.25">
      <c r="B145" s="176" t="s">
        <v>1269</v>
      </c>
      <c r="C145" s="168" t="s">
        <v>223</v>
      </c>
      <c r="D145" s="54" t="s">
        <v>143</v>
      </c>
      <c r="E145" s="180">
        <v>738635363.88</v>
      </c>
      <c r="F145" s="971" t="s">
        <v>786</v>
      </c>
      <c r="G145" s="205">
        <v>43978</v>
      </c>
      <c r="H145" s="185"/>
      <c r="I145" s="143">
        <f>[28]IPC!$S$13/78.05</f>
        <v>1.3542600896860988</v>
      </c>
      <c r="J145" s="970" t="s">
        <v>791</v>
      </c>
      <c r="K145" s="49">
        <f>+E145/I145</f>
        <v>545416179.28887415</v>
      </c>
      <c r="L145" s="899" t="s">
        <v>788</v>
      </c>
      <c r="M145" s="964" t="s">
        <v>1288</v>
      </c>
      <c r="O145" s="963"/>
      <c r="P145" s="963"/>
      <c r="Q145" s="963"/>
      <c r="R145" s="963"/>
    </row>
    <row r="146" spans="1:18" s="26" customFormat="1" ht="25.5" x14ac:dyDescent="0.25">
      <c r="B146" s="176" t="s">
        <v>1269</v>
      </c>
      <c r="C146" s="168" t="s">
        <v>223</v>
      </c>
      <c r="D146" s="54" t="s">
        <v>143</v>
      </c>
      <c r="E146" s="972">
        <v>17584629</v>
      </c>
      <c r="F146" s="971" t="s">
        <v>786</v>
      </c>
      <c r="G146" s="205">
        <v>43993</v>
      </c>
      <c r="H146" s="185"/>
      <c r="I146" s="143">
        <f>[28]IPC!$S$14/78.05</f>
        <v>1.3499039077514414</v>
      </c>
      <c r="J146" s="970" t="s">
        <v>792</v>
      </c>
      <c r="K146" s="49">
        <f>+E146/I146</f>
        <v>13026578.33570615</v>
      </c>
      <c r="L146" s="899" t="s">
        <v>788</v>
      </c>
      <c r="M146" s="964" t="s">
        <v>1287</v>
      </c>
      <c r="O146" s="963"/>
      <c r="P146" s="963"/>
      <c r="Q146" s="963"/>
      <c r="R146" s="963"/>
    </row>
    <row r="147" spans="1:18" s="26" customFormat="1" ht="15" x14ac:dyDescent="0.25">
      <c r="B147" s="176" t="s">
        <v>1269</v>
      </c>
      <c r="C147" s="168" t="s">
        <v>223</v>
      </c>
      <c r="D147" s="54" t="s">
        <v>143</v>
      </c>
      <c r="E147" s="972">
        <v>750489233.00999999</v>
      </c>
      <c r="F147" s="971" t="s">
        <v>786</v>
      </c>
      <c r="G147" s="205">
        <v>44018</v>
      </c>
      <c r="H147" s="185"/>
      <c r="I147" s="143">
        <f>[28]IPC!$S$15/78.05</f>
        <v>1.3449071108263935</v>
      </c>
      <c r="J147" s="970" t="s">
        <v>793</v>
      </c>
      <c r="K147" s="49">
        <f>+E147/I147</f>
        <v>558023098.37506425</v>
      </c>
      <c r="L147" s="899" t="s">
        <v>788</v>
      </c>
      <c r="M147" s="964" t="s">
        <v>1286</v>
      </c>
      <c r="O147" s="963"/>
      <c r="P147" s="963"/>
      <c r="Q147" s="963"/>
      <c r="R147" s="963"/>
    </row>
    <row r="148" spans="1:18" s="26" customFormat="1" ht="15" x14ac:dyDescent="0.25">
      <c r="B148" s="176" t="s">
        <v>1269</v>
      </c>
      <c r="C148" s="168" t="s">
        <v>223</v>
      </c>
      <c r="D148" s="54" t="s">
        <v>143</v>
      </c>
      <c r="E148" s="972">
        <v>181387196.86000001</v>
      </c>
      <c r="F148" s="971" t="s">
        <v>786</v>
      </c>
      <c r="G148" s="205">
        <v>44061</v>
      </c>
      <c r="H148" s="185"/>
      <c r="I148" s="143">
        <f>[28]IPC!$S$16/78.05</f>
        <v>1.3449071108263935</v>
      </c>
      <c r="J148" s="970" t="s">
        <v>1285</v>
      </c>
      <c r="K148" s="49">
        <f>+E148/I148</f>
        <v>134869683.86132228</v>
      </c>
      <c r="L148" s="899" t="s">
        <v>788</v>
      </c>
      <c r="M148" s="964" t="s">
        <v>1284</v>
      </c>
      <c r="O148" s="963"/>
      <c r="P148" s="963"/>
      <c r="Q148" s="963"/>
      <c r="R148" s="963"/>
    </row>
    <row r="149" spans="1:18" s="26" customFormat="1" ht="15" x14ac:dyDescent="0.25">
      <c r="B149" s="176" t="s">
        <v>1269</v>
      </c>
      <c r="C149" s="168" t="s">
        <v>223</v>
      </c>
      <c r="D149" s="54" t="s">
        <v>143</v>
      </c>
      <c r="E149" s="972">
        <v>534754668.94</v>
      </c>
      <c r="F149" s="971" t="s">
        <v>786</v>
      </c>
      <c r="G149" s="205">
        <v>44089</v>
      </c>
      <c r="H149" s="185"/>
      <c r="I149" s="143">
        <f>[28]IPC!$S$17/78.05</f>
        <v>1.3447789878283152</v>
      </c>
      <c r="J149" s="970" t="s">
        <v>1283</v>
      </c>
      <c r="K149" s="49">
        <f>+E149/I149</f>
        <v>397652457.22910631</v>
      </c>
      <c r="L149" s="899" t="s">
        <v>788</v>
      </c>
      <c r="M149" s="964" t="s">
        <v>1282</v>
      </c>
      <c r="O149" s="963"/>
      <c r="P149" s="963"/>
      <c r="Q149" s="963"/>
      <c r="R149" s="963"/>
    </row>
    <row r="150" spans="1:18" ht="30" x14ac:dyDescent="0.2">
      <c r="A150" s="1" t="s">
        <v>559</v>
      </c>
      <c r="B150" s="169" t="s">
        <v>243</v>
      </c>
      <c r="C150" s="169"/>
      <c r="D150" s="908"/>
      <c r="E150" s="908"/>
      <c r="F150" s="908"/>
      <c r="G150" s="169"/>
      <c r="H150" s="909"/>
      <c r="I150" s="908"/>
      <c r="J150" s="908"/>
      <c r="K150" s="908"/>
      <c r="L150" s="908"/>
      <c r="M150" s="53"/>
    </row>
    <row r="151" spans="1:18" s="178" customFormat="1" ht="15" x14ac:dyDescent="0.2">
      <c r="B151" s="181" t="s">
        <v>130</v>
      </c>
      <c r="C151" s="182" t="s">
        <v>131</v>
      </c>
      <c r="D151" s="182" t="s">
        <v>132</v>
      </c>
      <c r="E151" s="702" t="s">
        <v>133</v>
      </c>
      <c r="F151" s="703"/>
      <c r="G151" s="702" t="s">
        <v>134</v>
      </c>
      <c r="H151" s="704"/>
      <c r="I151" s="704"/>
      <c r="J151" s="704"/>
      <c r="K151" s="703"/>
      <c r="L151" s="183" t="s">
        <v>96</v>
      </c>
      <c r="M151" s="183" t="s">
        <v>1268</v>
      </c>
      <c r="O151" s="907"/>
      <c r="P151" s="907"/>
      <c r="Q151" s="907"/>
      <c r="R151" s="907"/>
    </row>
    <row r="152" spans="1:18" ht="45" x14ac:dyDescent="0.2">
      <c r="B152" s="181"/>
      <c r="C152" s="182"/>
      <c r="D152" s="906"/>
      <c r="E152" s="28" t="s">
        <v>135</v>
      </c>
      <c r="F152" s="28" t="s">
        <v>136</v>
      </c>
      <c r="G152" s="184" t="s">
        <v>761</v>
      </c>
      <c r="H152" s="905" t="s">
        <v>137</v>
      </c>
      <c r="I152" s="184" t="s">
        <v>138</v>
      </c>
      <c r="J152" s="184" t="s">
        <v>139</v>
      </c>
      <c r="K152" s="28" t="s">
        <v>140</v>
      </c>
      <c r="L152" s="904"/>
      <c r="M152" s="53"/>
    </row>
    <row r="153" spans="1:18" ht="15" x14ac:dyDescent="0.25">
      <c r="B153" s="176" t="s">
        <v>141</v>
      </c>
      <c r="C153" s="197" t="s">
        <v>794</v>
      </c>
      <c r="D153" s="54" t="s">
        <v>143</v>
      </c>
      <c r="E153" s="941">
        <v>4270238021</v>
      </c>
      <c r="F153" s="189" t="s">
        <v>144</v>
      </c>
      <c r="G153" s="949" t="s">
        <v>244</v>
      </c>
      <c r="H153" s="204">
        <v>3885265434</v>
      </c>
      <c r="I153" s="41">
        <f>123.78/111.82</f>
        <v>1.1069576104453587</v>
      </c>
      <c r="J153" s="75" t="s">
        <v>153</v>
      </c>
      <c r="K153" s="941">
        <f>+E153/I153</f>
        <v>3857634638.1339469</v>
      </c>
      <c r="L153" s="899" t="s">
        <v>225</v>
      </c>
      <c r="M153" s="946"/>
    </row>
    <row r="154" spans="1:18" ht="15" x14ac:dyDescent="0.25">
      <c r="B154" s="176" t="s">
        <v>141</v>
      </c>
      <c r="C154" s="197" t="s">
        <v>794</v>
      </c>
      <c r="D154" s="54" t="s">
        <v>143</v>
      </c>
      <c r="E154" s="941">
        <v>31161593</v>
      </c>
      <c r="F154" s="189" t="s">
        <v>144</v>
      </c>
      <c r="G154" s="949" t="s">
        <v>245</v>
      </c>
      <c r="H154" s="204"/>
      <c r="I154" s="74">
        <f>126.15/111.82</f>
        <v>1.1281523877660526</v>
      </c>
      <c r="J154" s="76" t="s">
        <v>165</v>
      </c>
      <c r="K154" s="941">
        <f>+E154/I154</f>
        <v>27621794.128101464</v>
      </c>
      <c r="L154" s="899" t="s">
        <v>225</v>
      </c>
      <c r="M154" s="946"/>
    </row>
    <row r="155" spans="1:18" ht="15" x14ac:dyDescent="0.25">
      <c r="B155" s="176" t="s">
        <v>145</v>
      </c>
      <c r="C155" s="197" t="s">
        <v>794</v>
      </c>
      <c r="D155" s="54" t="s">
        <v>143</v>
      </c>
      <c r="E155" s="941">
        <v>3890427652</v>
      </c>
      <c r="F155" s="189" t="s">
        <v>246</v>
      </c>
      <c r="G155" s="949" t="s">
        <v>247</v>
      </c>
      <c r="H155" s="204">
        <v>3330227513</v>
      </c>
      <c r="I155" s="74">
        <f>130.63/111.82</f>
        <v>1.1682167769629763</v>
      </c>
      <c r="J155" s="76" t="s">
        <v>177</v>
      </c>
      <c r="K155" s="941">
        <f>+E155/I155</f>
        <v>3330227513.1795144</v>
      </c>
      <c r="L155" s="899" t="s">
        <v>225</v>
      </c>
      <c r="M155" s="946"/>
    </row>
    <row r="156" spans="1:18" ht="15" x14ac:dyDescent="0.25">
      <c r="B156" s="176" t="s">
        <v>146</v>
      </c>
      <c r="C156" s="197" t="s">
        <v>794</v>
      </c>
      <c r="D156" s="54" t="s">
        <v>143</v>
      </c>
      <c r="E156" s="941">
        <v>3954459034</v>
      </c>
      <c r="F156" s="189" t="s">
        <v>248</v>
      </c>
      <c r="G156" s="969" t="s">
        <v>249</v>
      </c>
      <c r="H156" s="204">
        <v>3330227513</v>
      </c>
      <c r="I156" s="74">
        <f>132.78/111.82</f>
        <v>1.1874441065998929</v>
      </c>
      <c r="J156" s="76" t="s">
        <v>193</v>
      </c>
      <c r="K156" s="941">
        <f>+E156/I156</f>
        <v>3330227513.0432291</v>
      </c>
      <c r="L156" s="899" t="s">
        <v>225</v>
      </c>
      <c r="M156" s="946"/>
    </row>
    <row r="157" spans="1:18" ht="15" x14ac:dyDescent="0.25">
      <c r="B157" s="176" t="s">
        <v>147</v>
      </c>
      <c r="C157" s="197" t="s">
        <v>794</v>
      </c>
      <c r="D157" s="54" t="s">
        <v>143</v>
      </c>
      <c r="E157" s="968">
        <v>4092052050</v>
      </c>
      <c r="F157" s="189" t="s">
        <v>250</v>
      </c>
      <c r="G157" s="949" t="s">
        <v>251</v>
      </c>
      <c r="H157" s="204">
        <v>3330227513</v>
      </c>
      <c r="I157" s="74">
        <f>137.4/111.82</f>
        <v>1.2287605079592203</v>
      </c>
      <c r="J157" s="76" t="s">
        <v>252</v>
      </c>
      <c r="K157" s="941">
        <f>+E157/I157</f>
        <v>3330227512.5982528</v>
      </c>
      <c r="L157" s="899" t="s">
        <v>225</v>
      </c>
      <c r="M157" s="946"/>
    </row>
    <row r="158" spans="1:18" ht="15" x14ac:dyDescent="0.25">
      <c r="B158" s="176" t="s">
        <v>1281</v>
      </c>
      <c r="C158" s="197" t="s">
        <v>794</v>
      </c>
      <c r="D158" s="54" t="s">
        <v>143</v>
      </c>
      <c r="E158" s="968">
        <v>32581947</v>
      </c>
      <c r="F158" s="189"/>
      <c r="G158" s="949" t="s">
        <v>253</v>
      </c>
      <c r="H158" s="204"/>
      <c r="I158" s="74">
        <f>137.87/111.82</f>
        <v>1.2329636916472904</v>
      </c>
      <c r="J158" s="76" t="s">
        <v>234</v>
      </c>
      <c r="K158" s="941"/>
      <c r="L158" s="899"/>
      <c r="M158" s="946"/>
    </row>
    <row r="159" spans="1:18" ht="15" x14ac:dyDescent="0.25">
      <c r="B159" s="176" t="s">
        <v>148</v>
      </c>
      <c r="C159" s="197" t="s">
        <v>794</v>
      </c>
      <c r="D159" s="54" t="s">
        <v>143</v>
      </c>
      <c r="E159" s="144">
        <v>4111410375</v>
      </c>
      <c r="F159" s="189" t="s">
        <v>254</v>
      </c>
      <c r="G159" s="949" t="s">
        <v>255</v>
      </c>
      <c r="H159" s="204">
        <v>3330227513</v>
      </c>
      <c r="I159" s="74">
        <f>138.05/111.82</f>
        <v>1.2345734215703812</v>
      </c>
      <c r="J159" s="76" t="s">
        <v>240</v>
      </c>
      <c r="K159" s="941">
        <f>+E159/I159</f>
        <v>3330227512.7308941</v>
      </c>
      <c r="L159" s="899" t="s">
        <v>225</v>
      </c>
      <c r="M159" s="946"/>
    </row>
    <row r="160" spans="1:18" ht="15" x14ac:dyDescent="0.25">
      <c r="B160" s="176" t="s">
        <v>149</v>
      </c>
      <c r="C160" s="197" t="s">
        <v>794</v>
      </c>
      <c r="D160" s="54" t="s">
        <v>143</v>
      </c>
      <c r="E160" s="144">
        <v>4200756490</v>
      </c>
      <c r="F160" s="189" t="s">
        <v>256</v>
      </c>
      <c r="G160" s="949" t="s">
        <v>257</v>
      </c>
      <c r="H160" s="204">
        <v>3330227513</v>
      </c>
      <c r="I160" s="74">
        <f>141.05/111.82</f>
        <v>1.2614022536218925</v>
      </c>
      <c r="J160" s="76" t="s">
        <v>258</v>
      </c>
      <c r="K160" s="966">
        <f>E160/I160</f>
        <v>3330227513.0223322</v>
      </c>
      <c r="L160" s="899" t="s">
        <v>225</v>
      </c>
      <c r="M160" s="946"/>
    </row>
    <row r="161" spans="1:18" ht="15" x14ac:dyDescent="0.25">
      <c r="B161" s="176" t="s">
        <v>150</v>
      </c>
      <c r="C161" s="197" t="s">
        <v>794</v>
      </c>
      <c r="D161" s="54" t="s">
        <v>143</v>
      </c>
      <c r="E161" s="144">
        <v>4243940445</v>
      </c>
      <c r="F161" s="189" t="s">
        <v>259</v>
      </c>
      <c r="G161" s="948">
        <v>43384</v>
      </c>
      <c r="H161" s="204">
        <v>3330227513</v>
      </c>
      <c r="I161" s="74">
        <f>142.5/111.82</f>
        <v>1.2743695224467895</v>
      </c>
      <c r="J161" s="76" t="s">
        <v>394</v>
      </c>
      <c r="K161" s="966">
        <f>E161/I161</f>
        <v>3330227512.7010527</v>
      </c>
      <c r="L161" s="899" t="s">
        <v>225</v>
      </c>
      <c r="M161" s="946"/>
    </row>
    <row r="162" spans="1:18" ht="15" x14ac:dyDescent="0.25">
      <c r="B162" s="176" t="s">
        <v>151</v>
      </c>
      <c r="C162" s="197" t="s">
        <v>794</v>
      </c>
      <c r="D162" s="54" t="s">
        <v>143</v>
      </c>
      <c r="E162" s="144">
        <v>4335995951</v>
      </c>
      <c r="F162" s="921" t="s">
        <v>260</v>
      </c>
      <c r="G162" s="948">
        <v>43580</v>
      </c>
      <c r="H162" s="204">
        <v>3330227513</v>
      </c>
      <c r="I162" s="74">
        <f>101.62/78.05</f>
        <v>1.3019859064702115</v>
      </c>
      <c r="J162" s="76" t="s">
        <v>426</v>
      </c>
      <c r="K162" s="966">
        <f>E162/I162</f>
        <v>3330294075.7286949</v>
      </c>
      <c r="L162" s="899" t="s">
        <v>795</v>
      </c>
      <c r="M162" s="946"/>
    </row>
    <row r="163" spans="1:18" ht="15" x14ac:dyDescent="0.25">
      <c r="B163" s="176" t="s">
        <v>226</v>
      </c>
      <c r="C163" s="197" t="s">
        <v>794</v>
      </c>
      <c r="D163" s="54" t="s">
        <v>143</v>
      </c>
      <c r="E163" s="144">
        <v>3687610549</v>
      </c>
      <c r="F163" s="921" t="s">
        <v>261</v>
      </c>
      <c r="G163" s="967">
        <v>43748</v>
      </c>
      <c r="H163" s="901">
        <v>2787313610</v>
      </c>
      <c r="I163" s="74">
        <f>103.26/78.05</f>
        <v>1.322998078155029</v>
      </c>
      <c r="J163" s="76" t="s">
        <v>553</v>
      </c>
      <c r="K163" s="966">
        <f>E163/I163</f>
        <v>2787313609.8145456</v>
      </c>
      <c r="L163" s="899" t="s">
        <v>225</v>
      </c>
      <c r="M163" s="946"/>
    </row>
    <row r="164" spans="1:18" ht="15" x14ac:dyDescent="0.25">
      <c r="B164" s="176" t="s">
        <v>227</v>
      </c>
      <c r="C164" s="197" t="s">
        <v>794</v>
      </c>
      <c r="D164" s="54" t="s">
        <v>143</v>
      </c>
      <c r="E164" s="144">
        <v>3768676557</v>
      </c>
      <c r="F164" s="921" t="s">
        <v>262</v>
      </c>
      <c r="G164" s="967">
        <v>43935</v>
      </c>
      <c r="H164" s="901">
        <v>2787313610</v>
      </c>
      <c r="I164" s="74">
        <f>105.53/78.05</f>
        <v>1.35208199871877</v>
      </c>
      <c r="J164" s="76" t="s">
        <v>796</v>
      </c>
      <c r="K164" s="966">
        <f>E164/I164</f>
        <v>2787313610.0999718</v>
      </c>
      <c r="L164" s="899" t="s">
        <v>225</v>
      </c>
      <c r="M164" s="946"/>
    </row>
    <row r="165" spans="1:18" ht="15" x14ac:dyDescent="0.2">
      <c r="B165" s="176" t="s">
        <v>228</v>
      </c>
      <c r="C165" s="198"/>
      <c r="D165" s="54" t="s">
        <v>143</v>
      </c>
      <c r="E165" s="899"/>
      <c r="F165" s="921" t="s">
        <v>263</v>
      </c>
      <c r="G165" s="198"/>
      <c r="H165" s="901">
        <v>1848766139</v>
      </c>
      <c r="I165" s="211"/>
      <c r="J165" s="211"/>
      <c r="K165" s="966">
        <v>0</v>
      </c>
      <c r="L165" s="899"/>
      <c r="M165" s="53"/>
    </row>
    <row r="166" spans="1:18" ht="15" x14ac:dyDescent="0.2">
      <c r="B166" s="176" t="s">
        <v>229</v>
      </c>
      <c r="C166" s="198"/>
      <c r="D166" s="54" t="s">
        <v>143</v>
      </c>
      <c r="E166" s="899"/>
      <c r="F166" s="921" t="s">
        <v>264</v>
      </c>
      <c r="G166" s="198"/>
      <c r="H166" s="901">
        <v>1848766139</v>
      </c>
      <c r="I166" s="211"/>
      <c r="J166" s="211"/>
      <c r="K166" s="966">
        <v>0</v>
      </c>
      <c r="L166" s="899"/>
      <c r="M166" s="53"/>
    </row>
    <row r="167" spans="1:18" s="26" customFormat="1" ht="38.25" x14ac:dyDescent="0.25">
      <c r="B167" s="176" t="s">
        <v>230</v>
      </c>
      <c r="C167" s="198"/>
      <c r="D167" s="54" t="s">
        <v>143</v>
      </c>
      <c r="E167" s="899"/>
      <c r="F167" s="921" t="s">
        <v>797</v>
      </c>
      <c r="G167" s="198"/>
      <c r="H167" s="901">
        <v>2542964000</v>
      </c>
      <c r="I167" s="211"/>
      <c r="J167" s="211"/>
      <c r="K167" s="965">
        <v>0</v>
      </c>
      <c r="L167" s="899"/>
      <c r="M167" s="964"/>
      <c r="O167" s="963"/>
      <c r="P167" s="963"/>
      <c r="Q167" s="963"/>
      <c r="R167" s="963"/>
    </row>
    <row r="168" spans="1:18" s="26" customFormat="1" ht="15" x14ac:dyDescent="0.25">
      <c r="A168" s="26" t="s">
        <v>560</v>
      </c>
      <c r="B168" s="169" t="s">
        <v>265</v>
      </c>
      <c r="C168" s="169"/>
      <c r="D168" s="908"/>
      <c r="E168" s="908"/>
      <c r="F168" s="908"/>
      <c r="G168" s="169"/>
      <c r="H168" s="909"/>
      <c r="I168" s="908"/>
      <c r="J168" s="908"/>
      <c r="K168" s="908"/>
      <c r="L168" s="908"/>
      <c r="M168" s="964"/>
      <c r="O168" s="963"/>
      <c r="P168" s="963"/>
      <c r="Q168" s="963"/>
      <c r="R168" s="963"/>
    </row>
    <row r="169" spans="1:18" s="178" customFormat="1" ht="15" x14ac:dyDescent="0.2">
      <c r="B169" s="181" t="s">
        <v>130</v>
      </c>
      <c r="C169" s="182" t="s">
        <v>131</v>
      </c>
      <c r="D169" s="182" t="s">
        <v>132</v>
      </c>
      <c r="E169" s="702" t="s">
        <v>133</v>
      </c>
      <c r="F169" s="703"/>
      <c r="G169" s="702" t="s">
        <v>134</v>
      </c>
      <c r="H169" s="704"/>
      <c r="I169" s="704"/>
      <c r="J169" s="704"/>
      <c r="K169" s="703"/>
      <c r="L169" s="183" t="s">
        <v>96</v>
      </c>
      <c r="M169" s="183" t="s">
        <v>1268</v>
      </c>
      <c r="O169" s="907"/>
      <c r="P169" s="907"/>
      <c r="Q169" s="907"/>
      <c r="R169" s="907"/>
    </row>
    <row r="170" spans="1:18" ht="45" x14ac:dyDescent="0.2">
      <c r="B170" s="181"/>
      <c r="C170" s="182"/>
      <c r="D170" s="906"/>
      <c r="E170" s="28" t="s">
        <v>135</v>
      </c>
      <c r="F170" s="28" t="s">
        <v>136</v>
      </c>
      <c r="G170" s="184" t="s">
        <v>761</v>
      </c>
      <c r="H170" s="905" t="s">
        <v>137</v>
      </c>
      <c r="I170" s="184" t="s">
        <v>138</v>
      </c>
      <c r="J170" s="184" t="s">
        <v>139</v>
      </c>
      <c r="K170" s="28" t="s">
        <v>140</v>
      </c>
      <c r="L170" s="904"/>
      <c r="M170" s="53"/>
    </row>
    <row r="171" spans="1:18" ht="28.5" x14ac:dyDescent="0.2">
      <c r="B171" s="176" t="s">
        <v>141</v>
      </c>
      <c r="C171" s="197" t="s">
        <v>406</v>
      </c>
      <c r="D171" s="54" t="s">
        <v>143</v>
      </c>
      <c r="E171" s="962">
        <v>384680737</v>
      </c>
      <c r="F171" s="4" t="s">
        <v>144</v>
      </c>
      <c r="G171" s="187" t="s">
        <v>152</v>
      </c>
      <c r="H171" s="204">
        <v>350000000</v>
      </c>
      <c r="I171" s="41">
        <f>123.78/111.82</f>
        <v>1.1069576104453587</v>
      </c>
      <c r="J171" s="75" t="s">
        <v>153</v>
      </c>
      <c r="K171" s="941">
        <f>+E171/I171</f>
        <v>347511714.42349327</v>
      </c>
      <c r="L171" s="899" t="s">
        <v>225</v>
      </c>
      <c r="M171" s="53"/>
    </row>
    <row r="172" spans="1:18" ht="21.75" customHeight="1" x14ac:dyDescent="0.2">
      <c r="B172" s="176" t="s">
        <v>141</v>
      </c>
      <c r="C172" s="197" t="s">
        <v>406</v>
      </c>
      <c r="D172" s="54" t="s">
        <v>143</v>
      </c>
      <c r="E172" s="962">
        <v>2807165</v>
      </c>
      <c r="F172" s="4" t="s">
        <v>144</v>
      </c>
      <c r="G172" s="187" t="s">
        <v>245</v>
      </c>
      <c r="H172" s="204">
        <v>350000000</v>
      </c>
      <c r="I172" s="74">
        <f>126.15/111.82</f>
        <v>1.1281523877660526</v>
      </c>
      <c r="J172" s="76" t="s">
        <v>165</v>
      </c>
      <c r="K172" s="941">
        <f>+E172/I172</f>
        <v>2488285.297661514</v>
      </c>
      <c r="L172" s="899" t="s">
        <v>225</v>
      </c>
      <c r="M172" s="53"/>
    </row>
    <row r="173" spans="1:18" ht="21.75" customHeight="1" x14ac:dyDescent="0.2">
      <c r="B173" s="176" t="s">
        <v>145</v>
      </c>
      <c r="C173" s="197" t="s">
        <v>406</v>
      </c>
      <c r="D173" s="54" t="s">
        <v>143</v>
      </c>
      <c r="E173" s="962">
        <v>394853336</v>
      </c>
      <c r="F173" s="4" t="s">
        <v>798</v>
      </c>
      <c r="G173" s="187" t="s">
        <v>266</v>
      </c>
      <c r="H173" s="204">
        <v>350000000</v>
      </c>
      <c r="I173" s="74">
        <f>126.15/111.82</f>
        <v>1.1281523877660526</v>
      </c>
      <c r="J173" s="76" t="s">
        <v>168</v>
      </c>
      <c r="K173" s="941">
        <f>+E173/I173</f>
        <v>350000000.24986124</v>
      </c>
      <c r="L173" s="899" t="s">
        <v>225</v>
      </c>
      <c r="M173" s="53"/>
    </row>
    <row r="174" spans="1:18" ht="21.75" customHeight="1" x14ac:dyDescent="0.2">
      <c r="B174" s="176" t="s">
        <v>146</v>
      </c>
      <c r="C174" s="197" t="s">
        <v>406</v>
      </c>
      <c r="D174" s="54" t="s">
        <v>143</v>
      </c>
      <c r="E174" s="962">
        <v>417546056</v>
      </c>
      <c r="F174" s="4" t="s">
        <v>798</v>
      </c>
      <c r="G174" s="187" t="s">
        <v>267</v>
      </c>
      <c r="H174" s="204">
        <v>350000000</v>
      </c>
      <c r="I174" s="74">
        <f>133.4/111.82</f>
        <v>1.1929887318905386</v>
      </c>
      <c r="J174" s="76" t="s">
        <v>267</v>
      </c>
      <c r="K174" s="941">
        <f>+E174/I174</f>
        <v>349999999.86446768</v>
      </c>
      <c r="L174" s="899" t="s">
        <v>225</v>
      </c>
      <c r="M174" s="53"/>
    </row>
    <row r="175" spans="1:18" ht="21.75" customHeight="1" x14ac:dyDescent="0.2">
      <c r="B175" s="176" t="s">
        <v>147</v>
      </c>
      <c r="C175" s="197" t="s">
        <v>406</v>
      </c>
      <c r="D175" s="54" t="s">
        <v>143</v>
      </c>
      <c r="E175" s="962">
        <v>434604722</v>
      </c>
      <c r="F175" s="4" t="s">
        <v>798</v>
      </c>
      <c r="G175" s="961">
        <v>43223</v>
      </c>
      <c r="H175" s="204">
        <v>350000000</v>
      </c>
      <c r="I175" s="74">
        <f>141.05/111.82</f>
        <v>1.2614022536218925</v>
      </c>
      <c r="J175" s="76" t="s">
        <v>309</v>
      </c>
      <c r="K175" s="941">
        <f>+E175/I175</f>
        <v>344540943.02757883</v>
      </c>
      <c r="L175" s="899" t="s">
        <v>225</v>
      </c>
      <c r="M175" s="53"/>
    </row>
    <row r="176" spans="1:18" ht="21.75" customHeight="1" x14ac:dyDescent="0.2">
      <c r="B176" s="176" t="s">
        <v>356</v>
      </c>
      <c r="C176" s="197" t="s">
        <v>406</v>
      </c>
      <c r="D176" s="54" t="s">
        <v>143</v>
      </c>
      <c r="E176" s="962">
        <v>10047398</v>
      </c>
      <c r="F176" s="4" t="s">
        <v>798</v>
      </c>
      <c r="G176" s="961">
        <v>43263</v>
      </c>
      <c r="H176" s="204">
        <v>350000000</v>
      </c>
      <c r="I176" s="74">
        <f>142.06/111.82</f>
        <v>1.2704346270792346</v>
      </c>
      <c r="J176" s="76" t="s">
        <v>309</v>
      </c>
      <c r="K176" s="941">
        <f>+E176/I176</f>
        <v>7908630.4685344212</v>
      </c>
      <c r="L176" s="899" t="s">
        <v>799</v>
      </c>
      <c r="M176" s="53"/>
    </row>
    <row r="177" spans="1:18" ht="21.75" customHeight="1" x14ac:dyDescent="0.2">
      <c r="B177" s="176" t="s">
        <v>148</v>
      </c>
      <c r="C177" s="197" t="s">
        <v>406</v>
      </c>
      <c r="D177" s="54" t="s">
        <v>143</v>
      </c>
      <c r="E177" s="962">
        <v>446029333</v>
      </c>
      <c r="F177" s="4" t="s">
        <v>798</v>
      </c>
      <c r="G177" s="961">
        <v>43399</v>
      </c>
      <c r="H177" s="204">
        <v>350000000</v>
      </c>
      <c r="I177" s="74">
        <f>142.5/111.82</f>
        <v>1.2743695224467895</v>
      </c>
      <c r="J177" s="76" t="s">
        <v>394</v>
      </c>
      <c r="K177" s="941">
        <f>+E177/I177</f>
        <v>350000000.11270177</v>
      </c>
      <c r="L177" s="899" t="s">
        <v>225</v>
      </c>
      <c r="M177" s="53"/>
    </row>
    <row r="178" spans="1:18" ht="21.75" customHeight="1" x14ac:dyDescent="0.2">
      <c r="B178" s="176" t="s">
        <v>149</v>
      </c>
      <c r="C178" s="197" t="s">
        <v>406</v>
      </c>
      <c r="D178" s="54" t="s">
        <v>143</v>
      </c>
      <c r="E178" s="962">
        <v>477093543</v>
      </c>
      <c r="F178" s="4" t="s">
        <v>798</v>
      </c>
      <c r="G178" s="961">
        <v>43445</v>
      </c>
      <c r="H178" s="204">
        <v>350000000</v>
      </c>
      <c r="I178" s="74">
        <f>142.84/111.82</f>
        <v>1.2774101234126276</v>
      </c>
      <c r="J178" s="76" t="s">
        <v>405</v>
      </c>
      <c r="K178" s="941">
        <f>+E178/I178</f>
        <v>373485018.04998595</v>
      </c>
      <c r="L178" s="899" t="s">
        <v>225</v>
      </c>
      <c r="M178" s="53"/>
    </row>
    <row r="179" spans="1:18" ht="21.75" customHeight="1" x14ac:dyDescent="0.2">
      <c r="B179" s="176" t="s">
        <v>150</v>
      </c>
      <c r="C179" s="197" t="s">
        <v>406</v>
      </c>
      <c r="D179" s="54" t="s">
        <v>143</v>
      </c>
      <c r="E179" s="962">
        <v>463049327</v>
      </c>
      <c r="F179" s="4" t="s">
        <v>798</v>
      </c>
      <c r="G179" s="961" t="s">
        <v>549</v>
      </c>
      <c r="H179" s="204">
        <v>350000000</v>
      </c>
      <c r="I179" s="74">
        <f>103.26/78.05</f>
        <v>1.322998078155029</v>
      </c>
      <c r="J179" s="76" t="s">
        <v>543</v>
      </c>
      <c r="K179" s="941">
        <f>+E179/I179</f>
        <v>349999999.73222929</v>
      </c>
      <c r="L179" s="899" t="s">
        <v>550</v>
      </c>
      <c r="M179" s="53"/>
    </row>
    <row r="180" spans="1:18" ht="15" x14ac:dyDescent="0.2">
      <c r="B180" s="176"/>
      <c r="C180" s="198"/>
      <c r="D180" s="54"/>
      <c r="E180" s="211"/>
      <c r="F180" s="168"/>
      <c r="G180" s="168"/>
      <c r="H180" s="901"/>
      <c r="I180" s="74"/>
      <c r="J180" s="33"/>
      <c r="K180" s="200"/>
      <c r="L180" s="176"/>
      <c r="M180" s="53"/>
    </row>
    <row r="181" spans="1:18" ht="25.5" x14ac:dyDescent="0.2">
      <c r="A181" s="1" t="s">
        <v>407</v>
      </c>
      <c r="B181" s="169" t="s">
        <v>268</v>
      </c>
      <c r="C181" s="169"/>
      <c r="D181" s="908"/>
      <c r="E181" s="908"/>
      <c r="F181" s="908"/>
      <c r="G181" s="169"/>
      <c r="H181" s="909"/>
      <c r="I181" s="908"/>
      <c r="J181" s="908"/>
      <c r="K181" s="908"/>
      <c r="L181" s="908"/>
      <c r="M181" s="53"/>
    </row>
    <row r="182" spans="1:18" s="178" customFormat="1" ht="15" x14ac:dyDescent="0.2">
      <c r="B182" s="181" t="s">
        <v>130</v>
      </c>
      <c r="C182" s="182" t="s">
        <v>131</v>
      </c>
      <c r="D182" s="182" t="s">
        <v>132</v>
      </c>
      <c r="E182" s="702" t="s">
        <v>133</v>
      </c>
      <c r="F182" s="703"/>
      <c r="G182" s="702" t="s">
        <v>134</v>
      </c>
      <c r="H182" s="704"/>
      <c r="I182" s="704"/>
      <c r="J182" s="704"/>
      <c r="K182" s="703"/>
      <c r="L182" s="183" t="s">
        <v>96</v>
      </c>
      <c r="M182" s="183" t="s">
        <v>1268</v>
      </c>
      <c r="O182" s="907"/>
      <c r="P182" s="907"/>
      <c r="Q182" s="907"/>
      <c r="R182" s="907"/>
    </row>
    <row r="183" spans="1:18" ht="45" x14ac:dyDescent="0.2">
      <c r="B183" s="181"/>
      <c r="C183" s="182"/>
      <c r="D183" s="906"/>
      <c r="E183" s="28" t="s">
        <v>135</v>
      </c>
      <c r="F183" s="28" t="s">
        <v>136</v>
      </c>
      <c r="G183" s="184" t="s">
        <v>761</v>
      </c>
      <c r="H183" s="905" t="s">
        <v>137</v>
      </c>
      <c r="I183" s="184" t="s">
        <v>138</v>
      </c>
      <c r="J183" s="184" t="s">
        <v>139</v>
      </c>
      <c r="K183" s="28" t="s">
        <v>140</v>
      </c>
      <c r="L183" s="904"/>
      <c r="M183" s="53"/>
    </row>
    <row r="184" spans="1:18" ht="39" customHeight="1" x14ac:dyDescent="0.25">
      <c r="B184" s="176" t="s">
        <v>141</v>
      </c>
      <c r="C184" s="197" t="s">
        <v>407</v>
      </c>
      <c r="D184" s="54" t="s">
        <v>143</v>
      </c>
      <c r="E184" s="144">
        <v>310301163.36000001</v>
      </c>
      <c r="F184" s="4" t="s">
        <v>800</v>
      </c>
      <c r="G184" s="949" t="s">
        <v>152</v>
      </c>
      <c r="H184" s="204">
        <v>252000000</v>
      </c>
      <c r="I184" s="41">
        <f>123.78/111.82</f>
        <v>1.1069576104453587</v>
      </c>
      <c r="J184" s="75" t="s">
        <v>153</v>
      </c>
      <c r="K184" s="941">
        <f>+E184/I184</f>
        <v>280318921.367872</v>
      </c>
      <c r="L184" s="899" t="s">
        <v>225</v>
      </c>
      <c r="M184" s="53"/>
    </row>
    <row r="185" spans="1:18" ht="30.75" customHeight="1" x14ac:dyDescent="0.25">
      <c r="B185" s="176" t="s">
        <v>145</v>
      </c>
      <c r="C185" s="197" t="s">
        <v>407</v>
      </c>
      <c r="D185" s="54" t="s">
        <v>143</v>
      </c>
      <c r="E185" s="144">
        <v>67589211</v>
      </c>
      <c r="F185" s="4" t="s">
        <v>269</v>
      </c>
      <c r="G185" s="949" t="s">
        <v>270</v>
      </c>
      <c r="H185" s="204">
        <v>60000000</v>
      </c>
      <c r="I185" s="74">
        <f>126.15/111.82</f>
        <v>1.1281523877660526</v>
      </c>
      <c r="J185" s="76" t="s">
        <v>165</v>
      </c>
      <c r="K185" s="941">
        <f>+E185/I185</f>
        <v>59911419.532461353</v>
      </c>
      <c r="L185" s="899" t="s">
        <v>225</v>
      </c>
      <c r="M185" s="53"/>
    </row>
    <row r="186" spans="1:18" ht="29.25" customHeight="1" x14ac:dyDescent="0.25">
      <c r="B186" s="176" t="s">
        <v>146</v>
      </c>
      <c r="C186" s="197" t="s">
        <v>407</v>
      </c>
      <c r="D186" s="54" t="s">
        <v>143</v>
      </c>
      <c r="E186" s="144">
        <v>1896513</v>
      </c>
      <c r="F186" s="4" t="s">
        <v>269</v>
      </c>
      <c r="G186" s="949" t="s">
        <v>266</v>
      </c>
      <c r="H186" s="204">
        <v>60000000</v>
      </c>
      <c r="I186" s="74">
        <f>126.15/111.82</f>
        <v>1.1281523877660526</v>
      </c>
      <c r="J186" s="76" t="s">
        <v>165</v>
      </c>
      <c r="K186" s="941">
        <f>+E186/I186</f>
        <v>1681078.7448275862</v>
      </c>
      <c r="L186" s="899" t="s">
        <v>225</v>
      </c>
      <c r="M186" s="53"/>
    </row>
    <row r="187" spans="1:18" ht="15" x14ac:dyDescent="0.25">
      <c r="B187" s="176" t="s">
        <v>147</v>
      </c>
      <c r="C187" s="197" t="s">
        <v>407</v>
      </c>
      <c r="D187" s="54" t="s">
        <v>143</v>
      </c>
      <c r="E187" s="144">
        <v>71162374</v>
      </c>
      <c r="F187" s="4"/>
      <c r="G187" s="949" t="s">
        <v>271</v>
      </c>
      <c r="H187" s="204">
        <v>60000000</v>
      </c>
      <c r="I187" s="74">
        <f>132.58/111.82</f>
        <v>1.1856555177964587</v>
      </c>
      <c r="J187" s="76" t="s">
        <v>188</v>
      </c>
      <c r="K187" s="941">
        <f>+E187/I187</f>
        <v>60019434.761502482</v>
      </c>
      <c r="L187" s="899" t="s">
        <v>225</v>
      </c>
      <c r="M187" s="53"/>
    </row>
    <row r="188" spans="1:18" ht="15" x14ac:dyDescent="0.25">
      <c r="B188" s="176" t="s">
        <v>148</v>
      </c>
      <c r="C188" s="197" t="s">
        <v>407</v>
      </c>
      <c r="D188" s="54" t="s">
        <v>143</v>
      </c>
      <c r="E188" s="144">
        <v>71579324</v>
      </c>
      <c r="F188" s="4" t="s">
        <v>272</v>
      </c>
      <c r="G188" s="949" t="s">
        <v>273</v>
      </c>
      <c r="H188" s="204">
        <v>60000000</v>
      </c>
      <c r="I188" s="74">
        <f>133.4/111.82</f>
        <v>1.1929887318905386</v>
      </c>
      <c r="J188" s="76" t="s">
        <v>201</v>
      </c>
      <c r="K188" s="941">
        <f>+E188/I188</f>
        <v>60000000.072563708</v>
      </c>
      <c r="L188" s="899" t="s">
        <v>225</v>
      </c>
      <c r="M188" s="53"/>
    </row>
    <row r="189" spans="1:18" ht="15" x14ac:dyDescent="0.25">
      <c r="B189" s="176" t="s">
        <v>149</v>
      </c>
      <c r="C189" s="197" t="s">
        <v>407</v>
      </c>
      <c r="D189" s="54" t="s">
        <v>143</v>
      </c>
      <c r="E189" s="144">
        <v>300633160</v>
      </c>
      <c r="F189" s="4" t="s">
        <v>274</v>
      </c>
      <c r="G189" s="949" t="s">
        <v>273</v>
      </c>
      <c r="H189" s="204">
        <v>252000000</v>
      </c>
      <c r="I189" s="74">
        <f>133.4/111.82</f>
        <v>1.1929887318905386</v>
      </c>
      <c r="J189" s="76" t="s">
        <v>201</v>
      </c>
      <c r="K189" s="941">
        <f>+E189/I189</f>
        <v>251999999.63418287</v>
      </c>
      <c r="L189" s="899" t="s">
        <v>225</v>
      </c>
      <c r="M189" s="53"/>
    </row>
    <row r="190" spans="1:18" ht="15" x14ac:dyDescent="0.25">
      <c r="B190" s="176" t="s">
        <v>150</v>
      </c>
      <c r="C190" s="197" t="s">
        <v>407</v>
      </c>
      <c r="D190" s="54" t="s">
        <v>143</v>
      </c>
      <c r="E190" s="144">
        <v>73891969</v>
      </c>
      <c r="F190" s="4" t="s">
        <v>275</v>
      </c>
      <c r="G190" s="949" t="s">
        <v>276</v>
      </c>
      <c r="H190" s="204">
        <v>60000000</v>
      </c>
      <c r="I190" s="74">
        <f>137.71/111.82</f>
        <v>1.2315328206045431</v>
      </c>
      <c r="J190" s="76" t="s">
        <v>277</v>
      </c>
      <c r="K190" s="941">
        <f>+E190/I190</f>
        <v>59999999.808147557</v>
      </c>
      <c r="L190" s="899" t="s">
        <v>225</v>
      </c>
      <c r="M190" s="53"/>
    </row>
    <row r="191" spans="1:18" ht="15" x14ac:dyDescent="0.25">
      <c r="B191" s="176" t="s">
        <v>151</v>
      </c>
      <c r="C191" s="197" t="s">
        <v>407</v>
      </c>
      <c r="D191" s="54" t="s">
        <v>143</v>
      </c>
      <c r="E191" s="144">
        <v>74503666</v>
      </c>
      <c r="F191" s="4" t="s">
        <v>278</v>
      </c>
      <c r="G191" s="949" t="s">
        <v>279</v>
      </c>
      <c r="H191" s="204">
        <v>60000000</v>
      </c>
      <c r="I191" s="74">
        <f>138.85/111.82</f>
        <v>1.2417277767841173</v>
      </c>
      <c r="J191" s="76" t="s">
        <v>280</v>
      </c>
      <c r="K191" s="941">
        <f>+E191/I191</f>
        <v>59999999.511127122</v>
      </c>
      <c r="L191" s="899" t="s">
        <v>801</v>
      </c>
      <c r="M191" s="53"/>
    </row>
    <row r="192" spans="1:18" ht="15" x14ac:dyDescent="0.25">
      <c r="B192" s="176" t="s">
        <v>226</v>
      </c>
      <c r="C192" s="197" t="s">
        <v>407</v>
      </c>
      <c r="D192" s="54" t="s">
        <v>143</v>
      </c>
      <c r="E192" s="144">
        <f>387419066-74503667</f>
        <v>312915399</v>
      </c>
      <c r="F192" s="4" t="s">
        <v>281</v>
      </c>
      <c r="G192" s="949" t="s">
        <v>279</v>
      </c>
      <c r="H192" s="204">
        <v>252000000</v>
      </c>
      <c r="I192" s="74">
        <f>138.85/111.82</f>
        <v>1.2417277767841173</v>
      </c>
      <c r="J192" s="76" t="s">
        <v>280</v>
      </c>
      <c r="K192" s="941">
        <f>+E192/I192</f>
        <v>251999999.39632699</v>
      </c>
      <c r="L192" s="899" t="s">
        <v>282</v>
      </c>
      <c r="M192" s="53"/>
    </row>
    <row r="193" spans="1:18" ht="15" x14ac:dyDescent="0.25">
      <c r="B193" s="176" t="s">
        <v>227</v>
      </c>
      <c r="C193" s="197" t="s">
        <v>407</v>
      </c>
      <c r="D193" s="54" t="s">
        <v>143</v>
      </c>
      <c r="E193" s="960">
        <v>76344124.489999995</v>
      </c>
      <c r="F193" s="4" t="s">
        <v>373</v>
      </c>
      <c r="G193" s="948">
        <v>43305</v>
      </c>
      <c r="H193" s="204">
        <v>60000000</v>
      </c>
      <c r="I193" s="74">
        <f>142.28/111.82</f>
        <v>1.272402074763012</v>
      </c>
      <c r="J193" s="76" t="s">
        <v>374</v>
      </c>
      <c r="K193" s="941">
        <f>+E193/I193</f>
        <v>60000000.003315993</v>
      </c>
      <c r="L193" s="899" t="s">
        <v>801</v>
      </c>
      <c r="M193" s="53"/>
    </row>
    <row r="194" spans="1:18" ht="15" x14ac:dyDescent="0.25">
      <c r="B194" s="176" t="s">
        <v>228</v>
      </c>
      <c r="C194" s="197" t="s">
        <v>407</v>
      </c>
      <c r="D194" s="54" t="s">
        <v>143</v>
      </c>
      <c r="E194" s="960">
        <v>398551959</v>
      </c>
      <c r="F194" s="4" t="s">
        <v>802</v>
      </c>
      <c r="G194" s="948">
        <v>43445</v>
      </c>
      <c r="H194" s="204">
        <f>60000000+252000000</f>
        <v>312000000</v>
      </c>
      <c r="I194" s="74">
        <f>142.84/111.82</f>
        <v>1.2774101234126276</v>
      </c>
      <c r="J194" s="76" t="s">
        <v>408</v>
      </c>
      <c r="K194" s="941">
        <f>+E194/I194</f>
        <v>312000000.38770646</v>
      </c>
      <c r="L194" s="899" t="s">
        <v>225</v>
      </c>
      <c r="M194" s="53"/>
    </row>
    <row r="195" spans="1:18" ht="15" x14ac:dyDescent="0.25">
      <c r="B195" s="176" t="s">
        <v>229</v>
      </c>
      <c r="C195" s="197" t="s">
        <v>407</v>
      </c>
      <c r="D195" s="54" t="s">
        <v>143</v>
      </c>
      <c r="E195" s="960">
        <v>79133889</v>
      </c>
      <c r="F195" s="4" t="s">
        <v>803</v>
      </c>
      <c r="G195" s="948">
        <v>43686</v>
      </c>
      <c r="H195" s="204">
        <v>60000000</v>
      </c>
      <c r="I195" s="74">
        <f>102.71/78.05</f>
        <v>1.3159513132607303</v>
      </c>
      <c r="J195" s="76" t="s">
        <v>499</v>
      </c>
      <c r="K195" s="941">
        <f>+E195/I195</f>
        <v>60134359.2293837</v>
      </c>
      <c r="L195" s="899" t="s">
        <v>801</v>
      </c>
      <c r="M195" s="53"/>
    </row>
    <row r="196" spans="1:18" ht="15" x14ac:dyDescent="0.25">
      <c r="B196" s="176" t="s">
        <v>230</v>
      </c>
      <c r="C196" s="197" t="s">
        <v>407</v>
      </c>
      <c r="D196" s="54" t="s">
        <v>143</v>
      </c>
      <c r="E196" s="960">
        <v>333395516</v>
      </c>
      <c r="F196" s="4" t="s">
        <v>551</v>
      </c>
      <c r="G196" s="948">
        <v>43748</v>
      </c>
      <c r="H196" s="204">
        <v>252000000</v>
      </c>
      <c r="I196" s="74">
        <f>103.26/78.05</f>
        <v>1.322998078155029</v>
      </c>
      <c r="J196" s="76" t="s">
        <v>543</v>
      </c>
      <c r="K196" s="941">
        <f>+E196/I196</f>
        <v>252000000.23048612</v>
      </c>
      <c r="L196" s="899" t="s">
        <v>804</v>
      </c>
      <c r="M196" s="53"/>
    </row>
    <row r="197" spans="1:18" ht="15" x14ac:dyDescent="0.25">
      <c r="B197" s="176" t="s">
        <v>231</v>
      </c>
      <c r="C197" s="197" t="s">
        <v>407</v>
      </c>
      <c r="D197" s="54" t="s">
        <v>143</v>
      </c>
      <c r="E197" s="960">
        <v>79795004</v>
      </c>
      <c r="F197" s="4" t="s">
        <v>805</v>
      </c>
      <c r="G197" s="948">
        <v>43844</v>
      </c>
      <c r="H197" s="204">
        <v>60000000</v>
      </c>
      <c r="I197" s="74">
        <f>103.8/78.05</f>
        <v>1.3299167200512492</v>
      </c>
      <c r="J197" s="76" t="s">
        <v>556</v>
      </c>
      <c r="K197" s="941">
        <f>+E197/I197</f>
        <v>60000000.599229291</v>
      </c>
      <c r="L197" s="899" t="s">
        <v>801</v>
      </c>
      <c r="M197" s="53"/>
    </row>
    <row r="198" spans="1:18" s="2" customFormat="1" ht="15" x14ac:dyDescent="0.25">
      <c r="B198" s="176" t="s">
        <v>233</v>
      </c>
      <c r="C198" s="959" t="s">
        <v>407</v>
      </c>
      <c r="D198" s="54" t="s">
        <v>143</v>
      </c>
      <c r="E198" s="958">
        <v>80694426.650000006</v>
      </c>
      <c r="F198" s="957" t="s">
        <v>806</v>
      </c>
      <c r="G198" s="956">
        <v>44026</v>
      </c>
      <c r="H198" s="955">
        <v>60000000</v>
      </c>
      <c r="I198" s="954">
        <f>104.97/78.05</f>
        <v>1.3449071108263935</v>
      </c>
      <c r="J198" s="76" t="s">
        <v>793</v>
      </c>
      <c r="K198" s="941">
        <f>+E198/I198</f>
        <v>60000000.000309609</v>
      </c>
      <c r="L198" s="899" t="s">
        <v>225</v>
      </c>
      <c r="M198" s="953"/>
      <c r="O198" s="22"/>
      <c r="P198" s="22"/>
      <c r="Q198" s="22"/>
      <c r="R198" s="22"/>
    </row>
    <row r="199" spans="1:18" x14ac:dyDescent="0.2">
      <c r="B199" s="911"/>
      <c r="C199" s="911"/>
      <c r="D199" s="53"/>
      <c r="E199" s="53"/>
      <c r="F199" s="53"/>
      <c r="G199" s="911"/>
      <c r="H199" s="910"/>
      <c r="I199" s="53"/>
      <c r="J199" s="53"/>
      <c r="K199" s="53"/>
      <c r="L199" s="53"/>
      <c r="M199" s="53"/>
    </row>
    <row r="200" spans="1:18" x14ac:dyDescent="0.2">
      <c r="B200" s="911"/>
      <c r="C200" s="911"/>
      <c r="D200" s="53"/>
      <c r="E200" s="53"/>
      <c r="F200" s="53"/>
      <c r="G200" s="911"/>
      <c r="H200" s="910"/>
      <c r="I200" s="53"/>
      <c r="J200" s="53"/>
      <c r="K200" s="53"/>
      <c r="L200" s="53"/>
      <c r="M200" s="53"/>
    </row>
    <row r="201" spans="1:18" ht="45" x14ac:dyDescent="0.2">
      <c r="A201" s="1" t="s">
        <v>561</v>
      </c>
      <c r="B201" s="169" t="s">
        <v>283</v>
      </c>
      <c r="C201" s="169"/>
      <c r="D201" s="908"/>
      <c r="E201" s="908"/>
      <c r="F201" s="908"/>
      <c r="G201" s="169"/>
      <c r="H201" s="909"/>
      <c r="I201" s="908"/>
      <c r="J201" s="908"/>
      <c r="K201" s="908"/>
      <c r="L201" s="908"/>
      <c r="M201" s="53"/>
    </row>
    <row r="202" spans="1:18" s="178" customFormat="1" ht="15" x14ac:dyDescent="0.2">
      <c r="B202" s="181" t="s">
        <v>130</v>
      </c>
      <c r="C202" s="182" t="s">
        <v>131</v>
      </c>
      <c r="D202" s="182" t="s">
        <v>132</v>
      </c>
      <c r="E202" s="702" t="s">
        <v>133</v>
      </c>
      <c r="F202" s="703"/>
      <c r="G202" s="702" t="s">
        <v>134</v>
      </c>
      <c r="H202" s="704"/>
      <c r="I202" s="704"/>
      <c r="J202" s="704"/>
      <c r="K202" s="703"/>
      <c r="L202" s="183" t="s">
        <v>96</v>
      </c>
      <c r="M202" s="183" t="s">
        <v>1268</v>
      </c>
      <c r="O202" s="907"/>
      <c r="P202" s="907"/>
      <c r="Q202" s="907"/>
      <c r="R202" s="907"/>
    </row>
    <row r="203" spans="1:18" ht="45" x14ac:dyDescent="0.2">
      <c r="B203" s="181"/>
      <c r="C203" s="182"/>
      <c r="D203" s="906"/>
      <c r="E203" s="28" t="s">
        <v>135</v>
      </c>
      <c r="F203" s="28" t="s">
        <v>136</v>
      </c>
      <c r="G203" s="184" t="s">
        <v>761</v>
      </c>
      <c r="H203" s="905" t="s">
        <v>137</v>
      </c>
      <c r="I203" s="184" t="s">
        <v>138</v>
      </c>
      <c r="J203" s="184" t="s">
        <v>139</v>
      </c>
      <c r="K203" s="28" t="s">
        <v>140</v>
      </c>
      <c r="L203" s="904"/>
      <c r="M203" s="53"/>
      <c r="O203" s="182" t="s">
        <v>1280</v>
      </c>
      <c r="P203" s="182" t="str">
        <f>+H203</f>
        <v>Aporte establecido contractual</v>
      </c>
      <c r="Q203" s="182" t="str">
        <f>+E203</f>
        <v>Aporte consignado
pesos corrientes</v>
      </c>
      <c r="R203" s="182" t="str">
        <f>+K203</f>
        <v>Aportes efectuados en pesos del mes de referencia</v>
      </c>
    </row>
    <row r="204" spans="1:18" ht="15" x14ac:dyDescent="0.25">
      <c r="B204" s="176" t="s">
        <v>141</v>
      </c>
      <c r="C204" s="197" t="s">
        <v>50</v>
      </c>
      <c r="D204" s="54" t="s">
        <v>143</v>
      </c>
      <c r="E204" s="144">
        <v>1137653386</v>
      </c>
      <c r="F204" s="4" t="s">
        <v>284</v>
      </c>
      <c r="G204" s="949" t="s">
        <v>285</v>
      </c>
      <c r="H204" s="204">
        <v>923770253.59000003</v>
      </c>
      <c r="I204" s="41">
        <f>137.71/111.82</f>
        <v>1.2315328206045431</v>
      </c>
      <c r="J204" s="75" t="s">
        <v>232</v>
      </c>
      <c r="K204" s="941">
        <f>+E204/I204</f>
        <v>923770253.59465539</v>
      </c>
      <c r="L204" s="899" t="s">
        <v>225</v>
      </c>
      <c r="N204" s="946">
        <f>+H204-K204+M203</f>
        <v>-4.6553611755371094E-3</v>
      </c>
      <c r="P204" s="952"/>
      <c r="Q204" s="952"/>
      <c r="R204" s="952"/>
    </row>
    <row r="205" spans="1:18" ht="15" x14ac:dyDescent="0.25">
      <c r="B205" s="176" t="s">
        <v>145</v>
      </c>
      <c r="C205" s="198" t="s">
        <v>50</v>
      </c>
      <c r="D205" s="54" t="s">
        <v>143</v>
      </c>
      <c r="E205" s="144">
        <v>1138975183</v>
      </c>
      <c r="F205" s="4" t="s">
        <v>286</v>
      </c>
      <c r="G205" s="949" t="s">
        <v>287</v>
      </c>
      <c r="H205" s="204">
        <v>923770253.59000003</v>
      </c>
      <c r="I205" s="41">
        <f>137.87/111.82</f>
        <v>1.2329636916472904</v>
      </c>
      <c r="J205" s="75" t="s">
        <v>234</v>
      </c>
      <c r="K205" s="941">
        <f>+E205/I205</f>
        <v>923770254.31972146</v>
      </c>
      <c r="L205" s="899" t="s">
        <v>225</v>
      </c>
      <c r="N205" s="946">
        <f>+H205-K205+N204</f>
        <v>-0.73437678813934326</v>
      </c>
      <c r="P205" s="951">
        <f>SUM(H204:H255)</f>
        <v>101390751530.94</v>
      </c>
      <c r="Q205" s="951">
        <f>SUM(E204:E255)</f>
        <v>130755992953.77002</v>
      </c>
      <c r="R205" s="951">
        <f>SUM(K204:K255)</f>
        <v>101417130673.18774</v>
      </c>
    </row>
    <row r="206" spans="1:18" ht="15" x14ac:dyDescent="0.25">
      <c r="B206" s="176" t="s">
        <v>146</v>
      </c>
      <c r="C206" s="198" t="s">
        <v>50</v>
      </c>
      <c r="D206" s="54" t="s">
        <v>143</v>
      </c>
      <c r="E206" s="144">
        <v>1139966530</v>
      </c>
      <c r="F206" s="4" t="s">
        <v>288</v>
      </c>
      <c r="G206" s="949" t="s">
        <v>289</v>
      </c>
      <c r="H206" s="204">
        <v>923770253.59000003</v>
      </c>
      <c r="I206" s="41">
        <f>137.99/111.82</f>
        <v>1.2340368449293508</v>
      </c>
      <c r="J206" s="75" t="s">
        <v>290</v>
      </c>
      <c r="K206" s="941">
        <f>+E206/I206</f>
        <v>923770254.25465608</v>
      </c>
      <c r="L206" s="899" t="s">
        <v>225</v>
      </c>
      <c r="N206" s="946">
        <f>+H206-K206+N205</f>
        <v>-1.3990328311920166</v>
      </c>
    </row>
    <row r="207" spans="1:18" ht="15" x14ac:dyDescent="0.25">
      <c r="B207" s="176" t="s">
        <v>147</v>
      </c>
      <c r="C207" s="198" t="s">
        <v>50</v>
      </c>
      <c r="D207" s="54" t="s">
        <v>143</v>
      </c>
      <c r="E207" s="144">
        <v>1140462203</v>
      </c>
      <c r="F207" s="4" t="s">
        <v>291</v>
      </c>
      <c r="G207" s="949" t="s">
        <v>255</v>
      </c>
      <c r="H207" s="204">
        <v>923770253.59000003</v>
      </c>
      <c r="I207" s="41">
        <f>138.05/111.82</f>
        <v>1.2345734215703812</v>
      </c>
      <c r="J207" s="75" t="s">
        <v>292</v>
      </c>
      <c r="K207" s="941">
        <f>+E207/I207</f>
        <v>923770253.81716752</v>
      </c>
      <c r="L207" s="899" t="s">
        <v>225</v>
      </c>
      <c r="N207" s="946">
        <f>+H207-K207+N206</f>
        <v>-1.6262003183364868</v>
      </c>
    </row>
    <row r="208" spans="1:18" ht="15" x14ac:dyDescent="0.25">
      <c r="B208" s="176" t="s">
        <v>148</v>
      </c>
      <c r="C208" s="198" t="s">
        <v>50</v>
      </c>
      <c r="D208" s="54" t="s">
        <v>143</v>
      </c>
      <c r="E208" s="144">
        <v>1140627428</v>
      </c>
      <c r="F208" s="4" t="s">
        <v>293</v>
      </c>
      <c r="G208" s="949" t="s">
        <v>294</v>
      </c>
      <c r="H208" s="204">
        <v>923770253.59000003</v>
      </c>
      <c r="I208" s="41">
        <f>138.07/111.82</f>
        <v>1.2347522804507245</v>
      </c>
      <c r="J208" s="75" t="s">
        <v>295</v>
      </c>
      <c r="K208" s="941">
        <f>+E208/I208</f>
        <v>923770254.21134198</v>
      </c>
      <c r="L208" s="899" t="s">
        <v>225</v>
      </c>
      <c r="N208" s="946">
        <f>+H208-K208+N207</f>
        <v>-2.2475422620773315</v>
      </c>
      <c r="O208" s="950"/>
      <c r="P208" s="950"/>
      <c r="Q208" s="950"/>
    </row>
    <row r="209" spans="2:14" ht="15" x14ac:dyDescent="0.25">
      <c r="B209" s="176" t="s">
        <v>149</v>
      </c>
      <c r="C209" s="198" t="s">
        <v>50</v>
      </c>
      <c r="D209" s="54" t="s">
        <v>143</v>
      </c>
      <c r="E209" s="144">
        <v>1142692734</v>
      </c>
      <c r="F209" s="4" t="s">
        <v>296</v>
      </c>
      <c r="G209" s="949" t="s">
        <v>297</v>
      </c>
      <c r="H209" s="204">
        <v>923770253.59000003</v>
      </c>
      <c r="I209" s="41">
        <f>138.32/111.82</f>
        <v>1.2369880164550171</v>
      </c>
      <c r="J209" s="75" t="s">
        <v>298</v>
      </c>
      <c r="K209" s="941">
        <f>+E209/I209</f>
        <v>923770253.87420464</v>
      </c>
      <c r="L209" s="899" t="s">
        <v>225</v>
      </c>
      <c r="N209" s="946">
        <f>+H209-K209+N208</f>
        <v>-2.5317468643188477</v>
      </c>
    </row>
    <row r="210" spans="2:14" ht="15" x14ac:dyDescent="0.25">
      <c r="B210" s="176" t="s">
        <v>150</v>
      </c>
      <c r="C210" s="198" t="s">
        <v>50</v>
      </c>
      <c r="D210" s="54" t="s">
        <v>143</v>
      </c>
      <c r="E210" s="144">
        <v>1147071184</v>
      </c>
      <c r="F210" s="4" t="s">
        <v>299</v>
      </c>
      <c r="G210" s="949" t="s">
        <v>279</v>
      </c>
      <c r="H210" s="204">
        <v>923770253.59000003</v>
      </c>
      <c r="I210" s="41">
        <f>138.85/111.82</f>
        <v>1.2417277767841173</v>
      </c>
      <c r="J210" s="75" t="s">
        <v>300</v>
      </c>
      <c r="K210" s="941">
        <f>+E210/I210</f>
        <v>923770254.19431043</v>
      </c>
      <c r="L210" s="899" t="s">
        <v>225</v>
      </c>
      <c r="N210" s="946">
        <f>+H210-K210+N209</f>
        <v>-3.1360572576522827</v>
      </c>
    </row>
    <row r="211" spans="2:14" ht="15" x14ac:dyDescent="0.25">
      <c r="B211" s="176" t="s">
        <v>151</v>
      </c>
      <c r="C211" s="198" t="s">
        <v>50</v>
      </c>
      <c r="D211" s="54" t="s">
        <v>143</v>
      </c>
      <c r="E211" s="144">
        <v>1154258450</v>
      </c>
      <c r="F211" s="4" t="s">
        <v>301</v>
      </c>
      <c r="G211" s="949" t="s">
        <v>302</v>
      </c>
      <c r="H211" s="204">
        <v>923770253.59000003</v>
      </c>
      <c r="I211" s="41">
        <f>139.72/111.82</f>
        <v>1.2495081380790556</v>
      </c>
      <c r="J211" s="75" t="s">
        <v>303</v>
      </c>
      <c r="K211" s="941">
        <f>+E211/I211</f>
        <v>923770253.9292872</v>
      </c>
      <c r="L211" s="899" t="s">
        <v>225</v>
      </c>
      <c r="N211" s="946">
        <f>+H211-K211+N210</f>
        <v>-3.4753444194793701</v>
      </c>
    </row>
    <row r="212" spans="2:14" ht="15" x14ac:dyDescent="0.25">
      <c r="B212" s="176" t="s">
        <v>226</v>
      </c>
      <c r="C212" s="198" t="s">
        <v>50</v>
      </c>
      <c r="D212" s="54" t="s">
        <v>143</v>
      </c>
      <c r="E212" s="144">
        <v>1162437063</v>
      </c>
      <c r="F212" s="4" t="s">
        <v>304</v>
      </c>
      <c r="G212" s="949" t="s">
        <v>305</v>
      </c>
      <c r="H212" s="204">
        <v>923770253.59000003</v>
      </c>
      <c r="I212" s="41">
        <f>140.71/111.82</f>
        <v>1.2583616526560546</v>
      </c>
      <c r="J212" s="75" t="s">
        <v>306</v>
      </c>
      <c r="K212" s="941">
        <f>+E212/I212</f>
        <v>923770253.60429239</v>
      </c>
      <c r="L212" s="899" t="s">
        <v>225</v>
      </c>
      <c r="N212" s="946">
        <f>+H212-K212+N211</f>
        <v>-3.4896367788314819</v>
      </c>
    </row>
    <row r="213" spans="2:14" ht="15" x14ac:dyDescent="0.25">
      <c r="B213" s="176" t="s">
        <v>227</v>
      </c>
      <c r="C213" s="198" t="s">
        <v>50</v>
      </c>
      <c r="D213" s="54" t="s">
        <v>143</v>
      </c>
      <c r="E213" s="144">
        <v>1165245880</v>
      </c>
      <c r="F213" s="4" t="s">
        <v>307</v>
      </c>
      <c r="G213" s="949" t="s">
        <v>308</v>
      </c>
      <c r="H213" s="204">
        <v>923770253.59000003</v>
      </c>
      <c r="I213" s="77">
        <f>141.05/111.82</f>
        <v>1.2614022536218925</v>
      </c>
      <c r="J213" s="75" t="s">
        <v>309</v>
      </c>
      <c r="K213" s="941">
        <f>+E213/I213</f>
        <v>923770253.82204878</v>
      </c>
      <c r="L213" s="899" t="s">
        <v>225</v>
      </c>
      <c r="N213" s="946">
        <f>+H213-K213+N212</f>
        <v>-3.721685528755188</v>
      </c>
    </row>
    <row r="214" spans="2:14" ht="15" x14ac:dyDescent="0.25">
      <c r="B214" s="176" t="s">
        <v>228</v>
      </c>
      <c r="C214" s="198" t="s">
        <v>50</v>
      </c>
      <c r="D214" s="54" t="s">
        <v>143</v>
      </c>
      <c r="E214" s="144">
        <v>1170615677</v>
      </c>
      <c r="F214" s="4" t="s">
        <v>367</v>
      </c>
      <c r="G214" s="949" t="s">
        <v>357</v>
      </c>
      <c r="H214" s="204">
        <v>923770253.59000003</v>
      </c>
      <c r="I214" s="77">
        <f>141.7/111.82</f>
        <v>1.2672151672330532</v>
      </c>
      <c r="J214" s="75" t="s">
        <v>258</v>
      </c>
      <c r="K214" s="941">
        <f>+E214/I214</f>
        <v>923770254.07297099</v>
      </c>
      <c r="L214" s="899" t="s">
        <v>225</v>
      </c>
      <c r="N214" s="946">
        <f>+H214-K214+N213</f>
        <v>-4.2046564817428589</v>
      </c>
    </row>
    <row r="215" spans="2:14" ht="15" x14ac:dyDescent="0.25">
      <c r="B215" s="176" t="s">
        <v>229</v>
      </c>
      <c r="C215" s="198" t="s">
        <v>50</v>
      </c>
      <c r="D215" s="54" t="s">
        <v>143</v>
      </c>
      <c r="E215" s="144">
        <v>1173589718</v>
      </c>
      <c r="F215" s="4" t="s">
        <v>368</v>
      </c>
      <c r="G215" s="949" t="s">
        <v>369</v>
      </c>
      <c r="H215" s="204">
        <v>923770253.59000003</v>
      </c>
      <c r="I215" s="77">
        <f>142.06/111.82</f>
        <v>1.2704346270792346</v>
      </c>
      <c r="J215" s="75" t="s">
        <v>370</v>
      </c>
      <c r="K215" s="941">
        <f>+E215/I215</f>
        <v>923770253.88399255</v>
      </c>
      <c r="L215" s="899" t="s">
        <v>225</v>
      </c>
      <c r="N215" s="946">
        <f>+H215-K215+N214</f>
        <v>-4.498649001121521</v>
      </c>
    </row>
    <row r="216" spans="2:14" ht="15" x14ac:dyDescent="0.25">
      <c r="B216" s="176" t="s">
        <v>230</v>
      </c>
      <c r="C216" s="198" t="s">
        <v>50</v>
      </c>
      <c r="D216" s="54" t="s">
        <v>143</v>
      </c>
      <c r="E216" s="144">
        <v>1175407188</v>
      </c>
      <c r="F216" s="4" t="s">
        <v>375</v>
      </c>
      <c r="G216" s="949" t="s">
        <v>376</v>
      </c>
      <c r="H216" s="204">
        <v>923770253.59000003</v>
      </c>
      <c r="I216" s="77">
        <f>142.28/111.82</f>
        <v>1.272402074763012</v>
      </c>
      <c r="J216" s="75" t="s">
        <v>377</v>
      </c>
      <c r="K216" s="941">
        <f>+E216/I216</f>
        <v>923770254.16193414</v>
      </c>
      <c r="L216" s="899" t="s">
        <v>225</v>
      </c>
      <c r="N216" s="946">
        <f>+H216-K216+N215</f>
        <v>-5.0705831050872803</v>
      </c>
    </row>
    <row r="217" spans="2:14" ht="15" x14ac:dyDescent="0.25">
      <c r="B217" s="176" t="s">
        <v>231</v>
      </c>
      <c r="C217" s="198" t="s">
        <v>50</v>
      </c>
      <c r="D217" s="54" t="s">
        <v>143</v>
      </c>
      <c r="E217" s="144">
        <v>1173920167</v>
      </c>
      <c r="F217" s="4" t="s">
        <v>380</v>
      </c>
      <c r="G217" s="949" t="s">
        <v>381</v>
      </c>
      <c r="H217" s="204">
        <v>923770253.59000003</v>
      </c>
      <c r="I217" s="77">
        <f>142.1/111.82</f>
        <v>1.2707923448399214</v>
      </c>
      <c r="J217" s="75" t="s">
        <v>382</v>
      </c>
      <c r="K217" s="941">
        <f>+E217/I217</f>
        <v>923770253.86305404</v>
      </c>
      <c r="L217" s="899" t="s">
        <v>225</v>
      </c>
      <c r="N217" s="946">
        <f>+H217-K217+N216</f>
        <v>-5.3436371088027954</v>
      </c>
    </row>
    <row r="218" spans="2:14" ht="28.5" x14ac:dyDescent="0.25">
      <c r="B218" s="176" t="s">
        <v>233</v>
      </c>
      <c r="C218" s="198" t="s">
        <v>50</v>
      </c>
      <c r="D218" s="54" t="s">
        <v>143</v>
      </c>
      <c r="E218" s="144">
        <v>1177224657</v>
      </c>
      <c r="F218" s="4" t="s">
        <v>392</v>
      </c>
      <c r="G218" s="949" t="s">
        <v>395</v>
      </c>
      <c r="H218" s="204">
        <v>923770253.59000003</v>
      </c>
      <c r="I218" s="77">
        <f>142.5/111.82</f>
        <v>1.2743695224467895</v>
      </c>
      <c r="J218" s="75" t="s">
        <v>396</v>
      </c>
      <c r="K218" s="941">
        <f>+E218/I218</f>
        <v>923770253.65431583</v>
      </c>
      <c r="L218" s="899" t="s">
        <v>807</v>
      </c>
      <c r="N218" s="946">
        <f>+H218-K218+N217</f>
        <v>-5.4079529047012329</v>
      </c>
    </row>
    <row r="219" spans="2:14" ht="15" x14ac:dyDescent="0.25">
      <c r="B219" s="176" t="s">
        <v>235</v>
      </c>
      <c r="C219" s="198" t="s">
        <v>50</v>
      </c>
      <c r="D219" s="54" t="s">
        <v>143</v>
      </c>
      <c r="E219" s="144">
        <v>1177224657</v>
      </c>
      <c r="F219" s="4" t="s">
        <v>397</v>
      </c>
      <c r="G219" s="949" t="s">
        <v>395</v>
      </c>
      <c r="H219" s="204">
        <v>923770253.59000003</v>
      </c>
      <c r="I219" s="77">
        <f>142.5/111.82</f>
        <v>1.2743695224467895</v>
      </c>
      <c r="J219" s="75" t="s">
        <v>398</v>
      </c>
      <c r="K219" s="941">
        <f>+E219/I219</f>
        <v>923770253.65431583</v>
      </c>
      <c r="L219" s="899" t="s">
        <v>225</v>
      </c>
      <c r="N219" s="946">
        <f>+H219-K219+N218</f>
        <v>-5.4722687005996704</v>
      </c>
    </row>
    <row r="220" spans="2:14" ht="15" x14ac:dyDescent="0.25">
      <c r="B220" s="176" t="s">
        <v>238</v>
      </c>
      <c r="C220" s="198" t="s">
        <v>50</v>
      </c>
      <c r="D220" s="54" t="s">
        <v>143</v>
      </c>
      <c r="E220" s="144">
        <v>1178629066</v>
      </c>
      <c r="F220" s="4" t="s">
        <v>401</v>
      </c>
      <c r="G220" s="948">
        <v>43431</v>
      </c>
      <c r="H220" s="204">
        <v>923770253.59000003</v>
      </c>
      <c r="I220" s="77">
        <f>142.67/111.82</f>
        <v>1.2758898229297084</v>
      </c>
      <c r="J220" s="75" t="s">
        <v>398</v>
      </c>
      <c r="K220" s="941">
        <f>+E220/I220</f>
        <v>923770254.15378153</v>
      </c>
      <c r="L220" s="899" t="s">
        <v>225</v>
      </c>
      <c r="N220" s="946">
        <f>+H220-K220+N219</f>
        <v>-6.0360502004623413</v>
      </c>
    </row>
    <row r="221" spans="2:14" ht="15" x14ac:dyDescent="0.25">
      <c r="B221" s="176" t="s">
        <v>241</v>
      </c>
      <c r="C221" s="198" t="s">
        <v>50</v>
      </c>
      <c r="D221" s="54" t="s">
        <v>143</v>
      </c>
      <c r="E221" s="144">
        <v>1180033474</v>
      </c>
      <c r="F221" s="4" t="s">
        <v>409</v>
      </c>
      <c r="G221" s="935">
        <v>43445</v>
      </c>
      <c r="H221" s="204">
        <v>923770253.59000003</v>
      </c>
      <c r="I221" s="77">
        <f>142.84/111.82</f>
        <v>1.2774101234126276</v>
      </c>
      <c r="J221" s="75" t="s">
        <v>408</v>
      </c>
      <c r="K221" s="941">
        <f>+E221/I221</f>
        <v>923770253.86922419</v>
      </c>
      <c r="L221" s="899" t="s">
        <v>225</v>
      </c>
      <c r="N221" s="946">
        <f>+H221-K221+N220</f>
        <v>-6.3152743577957153</v>
      </c>
    </row>
    <row r="222" spans="2:14" ht="15" x14ac:dyDescent="0.25">
      <c r="B222" s="176" t="s">
        <v>319</v>
      </c>
      <c r="C222" s="198" t="s">
        <v>50</v>
      </c>
      <c r="D222" s="54" t="s">
        <v>143</v>
      </c>
      <c r="E222" s="144">
        <v>1180033474</v>
      </c>
      <c r="F222" s="4" t="s">
        <v>410</v>
      </c>
      <c r="G222" s="935">
        <v>43445</v>
      </c>
      <c r="H222" s="204">
        <v>923770253.59000003</v>
      </c>
      <c r="I222" s="77">
        <f>142.84/111.82</f>
        <v>1.2774101234126276</v>
      </c>
      <c r="J222" s="75" t="s">
        <v>408</v>
      </c>
      <c r="K222" s="941">
        <f>+E222/I222</f>
        <v>923770253.86922419</v>
      </c>
      <c r="L222" s="899" t="s">
        <v>225</v>
      </c>
      <c r="N222" s="946">
        <f>+H222-K222+N221</f>
        <v>-6.5944985151290894</v>
      </c>
    </row>
    <row r="223" spans="2:14" ht="15" x14ac:dyDescent="0.25">
      <c r="B223" s="176" t="s">
        <v>320</v>
      </c>
      <c r="C223" s="198" t="s">
        <v>50</v>
      </c>
      <c r="D223" s="54" t="s">
        <v>143</v>
      </c>
      <c r="E223" s="144">
        <v>1190690455</v>
      </c>
      <c r="F223" s="4" t="s">
        <v>418</v>
      </c>
      <c r="G223" s="935">
        <v>43515</v>
      </c>
      <c r="H223" s="204">
        <v>923770253.59000003</v>
      </c>
      <c r="I223" s="77">
        <f>100.6/78.05</f>
        <v>1.2889173606662396</v>
      </c>
      <c r="J223" s="75" t="s">
        <v>419</v>
      </c>
      <c r="K223" s="941">
        <f>+E223/I223</f>
        <v>923791153.20825052</v>
      </c>
      <c r="L223" s="899" t="s">
        <v>225</v>
      </c>
      <c r="N223" s="946">
        <f>+H223-K223+N222</f>
        <v>-20906.212749004364</v>
      </c>
    </row>
    <row r="224" spans="2:14" ht="15" x14ac:dyDescent="0.25">
      <c r="B224" s="176" t="s">
        <v>321</v>
      </c>
      <c r="C224" s="198" t="s">
        <v>50</v>
      </c>
      <c r="D224" s="54" t="s">
        <v>143</v>
      </c>
      <c r="E224" s="144">
        <v>1197547273</v>
      </c>
      <c r="F224" s="4" t="s">
        <v>423</v>
      </c>
      <c r="G224" s="935">
        <v>43544</v>
      </c>
      <c r="H224" s="204">
        <v>923770253.59000003</v>
      </c>
      <c r="I224" s="77">
        <f>101.18/78.05</f>
        <v>1.2963484945547727</v>
      </c>
      <c r="J224" s="75" t="s">
        <v>424</v>
      </c>
      <c r="K224" s="941">
        <f>+E224/I224</f>
        <v>923784983.76803708</v>
      </c>
      <c r="L224" s="899" t="s">
        <v>225</v>
      </c>
      <c r="N224" s="946">
        <f>+H224-K224+N223</f>
        <v>-35636.39078605175</v>
      </c>
    </row>
    <row r="225" spans="2:14" ht="15" x14ac:dyDescent="0.25">
      <c r="B225" s="176" t="s">
        <v>322</v>
      </c>
      <c r="C225" s="198" t="s">
        <v>50</v>
      </c>
      <c r="D225" s="54" t="s">
        <v>143</v>
      </c>
      <c r="E225" s="144">
        <v>1202759891</v>
      </c>
      <c r="F225" s="4" t="s">
        <v>479</v>
      </c>
      <c r="G225" s="935">
        <v>43580</v>
      </c>
      <c r="H225" s="204">
        <v>923770253.59000003</v>
      </c>
      <c r="I225" s="77">
        <f>101.62/78.05</f>
        <v>1.3019859064702115</v>
      </c>
      <c r="J225" s="75" t="s">
        <v>426</v>
      </c>
      <c r="K225" s="941">
        <f>+E225/I225</f>
        <v>923788717.6987797</v>
      </c>
      <c r="L225" s="899" t="s">
        <v>225</v>
      </c>
      <c r="N225" s="946">
        <f>+H225-K225+N224</f>
        <v>-54100.499565720558</v>
      </c>
    </row>
    <row r="226" spans="2:14" ht="42.75" x14ac:dyDescent="0.25">
      <c r="B226" s="176" t="s">
        <v>323</v>
      </c>
      <c r="C226" s="198" t="s">
        <v>50</v>
      </c>
      <c r="D226" s="54" t="s">
        <v>143</v>
      </c>
      <c r="E226" s="144">
        <v>1208653662.2483025</v>
      </c>
      <c r="F226" s="934" t="s">
        <v>500</v>
      </c>
      <c r="G226" s="947">
        <v>43612</v>
      </c>
      <c r="H226" s="204">
        <v>923770254</v>
      </c>
      <c r="I226" s="77">
        <f>102.12/78.05</f>
        <v>1.3083920563741192</v>
      </c>
      <c r="J226" s="75" t="s">
        <v>480</v>
      </c>
      <c r="K226" s="941">
        <f>+E226/I226</f>
        <v>923770254.00000012</v>
      </c>
      <c r="L226" s="899" t="s">
        <v>538</v>
      </c>
      <c r="N226" s="946">
        <f>+H226-K226+N225</f>
        <v>-54100.499565839767</v>
      </c>
    </row>
    <row r="227" spans="2:14" ht="15" x14ac:dyDescent="0.25">
      <c r="B227" s="176" t="s">
        <v>808</v>
      </c>
      <c r="C227" s="198" t="s">
        <v>50</v>
      </c>
      <c r="D227" s="54" t="s">
        <v>143</v>
      </c>
      <c r="E227" s="144">
        <v>1208653662.2483025</v>
      </c>
      <c r="F227" s="934"/>
      <c r="G227" s="947"/>
      <c r="H227" s="204">
        <v>923770254</v>
      </c>
      <c r="I227" s="77">
        <f>102.12/78.05</f>
        <v>1.3083920563741192</v>
      </c>
      <c r="J227" s="75" t="s">
        <v>480</v>
      </c>
      <c r="K227" s="941">
        <f>+E227/I227</f>
        <v>923770254.00000012</v>
      </c>
      <c r="L227" s="899"/>
      <c r="N227" s="946">
        <f>+H227-K227+N226</f>
        <v>-54100.499565958977</v>
      </c>
    </row>
    <row r="228" spans="2:14" ht="15" x14ac:dyDescent="0.25">
      <c r="B228" s="176" t="s">
        <v>809</v>
      </c>
      <c r="C228" s="198" t="s">
        <v>50</v>
      </c>
      <c r="D228" s="54" t="s">
        <v>143</v>
      </c>
      <c r="E228" s="144">
        <v>1104224629.5033953</v>
      </c>
      <c r="F228" s="934"/>
      <c r="G228" s="947"/>
      <c r="H228" s="204">
        <v>852687174</v>
      </c>
      <c r="I228" s="77">
        <f>102.12/78.05</f>
        <v>1.3083920563741192</v>
      </c>
      <c r="J228" s="75" t="s">
        <v>480</v>
      </c>
      <c r="K228" s="941">
        <f>+E228/I228</f>
        <v>843955467.41813552</v>
      </c>
      <c r="L228" s="899"/>
      <c r="N228" s="946">
        <f>+H228-K228+N227</f>
        <v>8677606.0822985172</v>
      </c>
    </row>
    <row r="229" spans="2:14" ht="28.5" x14ac:dyDescent="0.25">
      <c r="B229" s="176" t="s">
        <v>810</v>
      </c>
      <c r="C229" s="198" t="s">
        <v>50</v>
      </c>
      <c r="D229" s="54" t="s">
        <v>143</v>
      </c>
      <c r="E229" s="144">
        <v>11552029.939495197</v>
      </c>
      <c r="F229" s="4" t="s">
        <v>811</v>
      </c>
      <c r="G229" s="935">
        <v>43748</v>
      </c>
      <c r="H229" s="204"/>
      <c r="I229" s="77">
        <f>103.26/78.05</f>
        <v>1.322998078155029</v>
      </c>
      <c r="J229" s="75" t="s">
        <v>543</v>
      </c>
      <c r="K229" s="941">
        <f>+E229/I229</f>
        <v>8731705.7599999998</v>
      </c>
      <c r="L229" s="899" t="s">
        <v>812</v>
      </c>
      <c r="N229" s="946">
        <f>+H229-K229+N228</f>
        <v>-54099.677701482549</v>
      </c>
    </row>
    <row r="230" spans="2:14" ht="42.75" x14ac:dyDescent="0.25">
      <c r="B230" s="176" t="s">
        <v>507</v>
      </c>
      <c r="C230" s="198" t="s">
        <v>50</v>
      </c>
      <c r="D230" s="54" t="s">
        <v>143</v>
      </c>
      <c r="E230" s="144">
        <v>1128103492.4694428</v>
      </c>
      <c r="F230" s="4" t="s">
        <v>508</v>
      </c>
      <c r="G230" s="935">
        <v>43748</v>
      </c>
      <c r="H230" s="204">
        <v>852687174</v>
      </c>
      <c r="I230" s="77">
        <f>103.26/78.05</f>
        <v>1.322998078155029</v>
      </c>
      <c r="J230" s="75" t="s">
        <v>543</v>
      </c>
      <c r="K230" s="941">
        <f>+E230/I230</f>
        <v>852687174</v>
      </c>
      <c r="L230" s="899" t="s">
        <v>544</v>
      </c>
      <c r="N230" s="946">
        <f>+H230-K230+N229</f>
        <v>-54099.677701482549</v>
      </c>
    </row>
    <row r="231" spans="2:14" ht="15" x14ac:dyDescent="0.25">
      <c r="B231" s="176" t="s">
        <v>539</v>
      </c>
      <c r="C231" s="198" t="s">
        <v>50</v>
      </c>
      <c r="D231" s="54" t="s">
        <v>143</v>
      </c>
      <c r="E231" s="144">
        <v>1128103492.4694428</v>
      </c>
      <c r="F231" s="4" t="s">
        <v>540</v>
      </c>
      <c r="G231" s="935">
        <v>43748</v>
      </c>
      <c r="H231" s="204">
        <v>852687174</v>
      </c>
      <c r="I231" s="77">
        <f>103.26/78.05</f>
        <v>1.322998078155029</v>
      </c>
      <c r="J231" s="75" t="s">
        <v>543</v>
      </c>
      <c r="K231" s="941">
        <f>+E231/I231</f>
        <v>852687174</v>
      </c>
      <c r="L231" s="899"/>
      <c r="N231" s="946">
        <f>+H231-K231+N230</f>
        <v>-54099.677701482549</v>
      </c>
    </row>
    <row r="232" spans="2:14" ht="15" x14ac:dyDescent="0.25">
      <c r="B232" s="176" t="s">
        <v>541</v>
      </c>
      <c r="C232" s="198" t="s">
        <v>50</v>
      </c>
      <c r="D232" s="54" t="s">
        <v>143</v>
      </c>
      <c r="E232" s="144">
        <v>1128103492.4694428</v>
      </c>
      <c r="F232" s="4" t="s">
        <v>542</v>
      </c>
      <c r="G232" s="935">
        <v>43748</v>
      </c>
      <c r="H232" s="204">
        <v>852687174</v>
      </c>
      <c r="I232" s="77">
        <f>103.26/78.05</f>
        <v>1.322998078155029</v>
      </c>
      <c r="J232" s="75" t="s">
        <v>543</v>
      </c>
      <c r="K232" s="941">
        <f>+E232/I232</f>
        <v>852687174</v>
      </c>
      <c r="L232" s="899"/>
      <c r="N232" s="946">
        <f>+H232-K232+N231</f>
        <v>-54099.677701482549</v>
      </c>
    </row>
    <row r="233" spans="2:14" ht="15" x14ac:dyDescent="0.25">
      <c r="B233" s="176" t="s">
        <v>545</v>
      </c>
      <c r="C233" s="198" t="s">
        <v>50</v>
      </c>
      <c r="D233" s="54" t="s">
        <v>143</v>
      </c>
      <c r="E233" s="144">
        <v>1128103492.4694428</v>
      </c>
      <c r="F233" s="4" t="s">
        <v>546</v>
      </c>
      <c r="G233" s="935">
        <v>43748</v>
      </c>
      <c r="H233" s="204">
        <v>852687174</v>
      </c>
      <c r="I233" s="77">
        <f>103.26/78.05</f>
        <v>1.322998078155029</v>
      </c>
      <c r="J233" s="75" t="s">
        <v>543</v>
      </c>
      <c r="K233" s="941">
        <f>+E233/I233</f>
        <v>852687174</v>
      </c>
      <c r="L233" s="899"/>
      <c r="N233" s="946">
        <f>+H233-K233+N232</f>
        <v>-54099.677701482549</v>
      </c>
    </row>
    <row r="234" spans="2:14" ht="15" x14ac:dyDescent="0.25">
      <c r="B234" s="176" t="s">
        <v>547</v>
      </c>
      <c r="C234" s="198" t="s">
        <v>50</v>
      </c>
      <c r="D234" s="54" t="s">
        <v>143</v>
      </c>
      <c r="E234" s="144">
        <v>1128103492.4694428</v>
      </c>
      <c r="F234" s="4" t="s">
        <v>548</v>
      </c>
      <c r="G234" s="935">
        <v>43748</v>
      </c>
      <c r="H234" s="204">
        <v>852687174</v>
      </c>
      <c r="I234" s="77">
        <f>103.26/78.05</f>
        <v>1.322998078155029</v>
      </c>
      <c r="J234" s="75" t="s">
        <v>543</v>
      </c>
      <c r="K234" s="941">
        <f>+E234/I234</f>
        <v>852687174</v>
      </c>
      <c r="L234" s="899"/>
      <c r="N234" s="946">
        <f>+H234-K234+N233</f>
        <v>-54099.677701482549</v>
      </c>
    </row>
    <row r="235" spans="2:14" ht="15" x14ac:dyDescent="0.25">
      <c r="B235" s="176" t="s">
        <v>813</v>
      </c>
      <c r="C235" s="198" t="s">
        <v>50</v>
      </c>
      <c r="D235" s="54" t="s">
        <v>143</v>
      </c>
      <c r="E235" s="144">
        <f>142220.912723917</f>
        <v>142220.91272391699</v>
      </c>
      <c r="F235" s="4"/>
      <c r="G235" s="935">
        <v>43748</v>
      </c>
      <c r="H235" s="204"/>
      <c r="I235" s="77">
        <f>103.26/78.05</f>
        <v>1.322998078155029</v>
      </c>
      <c r="J235" s="75" t="s">
        <v>543</v>
      </c>
      <c r="K235" s="941">
        <f>+E235/I235</f>
        <v>107498.95640230215</v>
      </c>
      <c r="L235" s="899"/>
      <c r="N235" s="946">
        <f>+H235-K235+N234</f>
        <v>-161598.63410378469</v>
      </c>
    </row>
    <row r="236" spans="2:14" ht="15" x14ac:dyDescent="0.25">
      <c r="B236" s="176" t="s">
        <v>814</v>
      </c>
      <c r="C236" s="198" t="s">
        <v>50</v>
      </c>
      <c r="D236" s="54" t="s">
        <v>143</v>
      </c>
      <c r="E236" s="144">
        <v>1134002930</v>
      </c>
      <c r="F236" s="4" t="s">
        <v>815</v>
      </c>
      <c r="G236" s="935">
        <v>43844</v>
      </c>
      <c r="H236" s="204">
        <v>852687174</v>
      </c>
      <c r="I236" s="77">
        <f>103.8/78.05</f>
        <v>1.3299167200512492</v>
      </c>
      <c r="J236" s="75" t="s">
        <v>556</v>
      </c>
      <c r="K236" s="941">
        <f>+E236/I236</f>
        <v>852687174.24373794</v>
      </c>
      <c r="L236" s="899" t="s">
        <v>816</v>
      </c>
      <c r="N236" s="946">
        <f>+H236-K236+N235</f>
        <v>-161598.87784172071</v>
      </c>
    </row>
    <row r="237" spans="2:14" ht="28.5" x14ac:dyDescent="0.25">
      <c r="B237" s="176" t="s">
        <v>817</v>
      </c>
      <c r="C237" s="198" t="s">
        <v>50</v>
      </c>
      <c r="D237" s="54" t="s">
        <v>143</v>
      </c>
      <c r="E237" s="144">
        <v>1139221904.97</v>
      </c>
      <c r="F237" s="4" t="s">
        <v>818</v>
      </c>
      <c r="G237" s="935">
        <v>43893</v>
      </c>
      <c r="H237" s="204">
        <v>852687174</v>
      </c>
      <c r="I237" s="77">
        <f>104.24/78.05</f>
        <v>1.3355541319666879</v>
      </c>
      <c r="J237" s="75" t="s">
        <v>819</v>
      </c>
      <c r="K237" s="941">
        <f>+E237/I237</f>
        <v>852995679.99720371</v>
      </c>
      <c r="L237" s="899" t="s">
        <v>820</v>
      </c>
      <c r="N237" s="946">
        <f>+H237-K237+N236</f>
        <v>-470104.8750454284</v>
      </c>
    </row>
    <row r="238" spans="2:14" ht="15" x14ac:dyDescent="0.25">
      <c r="B238" s="176" t="s">
        <v>821</v>
      </c>
      <c r="C238" s="198" t="s">
        <v>50</v>
      </c>
      <c r="D238" s="54" t="s">
        <v>143</v>
      </c>
      <c r="E238" s="144">
        <v>1146457297</v>
      </c>
      <c r="F238" s="4" t="s">
        <v>822</v>
      </c>
      <c r="G238" s="935">
        <v>43906</v>
      </c>
      <c r="H238" s="204">
        <v>852687174</v>
      </c>
      <c r="I238" s="77">
        <f>104.94/78.05</f>
        <v>1.3445227418321588</v>
      </c>
      <c r="J238" s="75" t="s">
        <v>823</v>
      </c>
      <c r="K238" s="941">
        <f>+E238/I238</f>
        <v>852687173.91700017</v>
      </c>
      <c r="L238" s="899" t="s">
        <v>824</v>
      </c>
      <c r="N238" s="946">
        <f>+H238-K238+N237</f>
        <v>-470104.79204560292</v>
      </c>
    </row>
    <row r="239" spans="2:14" ht="15" x14ac:dyDescent="0.25">
      <c r="B239" s="176" t="s">
        <v>825</v>
      </c>
      <c r="C239" s="198" t="s">
        <v>50</v>
      </c>
      <c r="D239" s="54" t="s">
        <v>143</v>
      </c>
      <c r="E239" s="144">
        <v>1159384899</v>
      </c>
      <c r="F239" s="4" t="s">
        <v>826</v>
      </c>
      <c r="G239" s="935">
        <v>43935</v>
      </c>
      <c r="H239" s="204">
        <v>852687174</v>
      </c>
      <c r="I239" s="77">
        <f>105.53/78.05</f>
        <v>1.35208199871877</v>
      </c>
      <c r="J239" s="75" t="s">
        <v>827</v>
      </c>
      <c r="K239" s="941">
        <f>+E239/I239</f>
        <v>857481203.13607502</v>
      </c>
      <c r="L239" s="899" t="s">
        <v>828</v>
      </c>
      <c r="N239" s="946">
        <f>+H239-K239+N238</f>
        <v>-5264133.9281206224</v>
      </c>
    </row>
    <row r="240" spans="2:14" ht="15" x14ac:dyDescent="0.25">
      <c r="B240" s="176" t="s">
        <v>829</v>
      </c>
      <c r="C240" s="198" t="s">
        <v>50</v>
      </c>
      <c r="D240" s="54" t="s">
        <v>143</v>
      </c>
      <c r="E240" s="144">
        <v>1154760208.74</v>
      </c>
      <c r="F240" s="4" t="s">
        <v>830</v>
      </c>
      <c r="G240" s="935">
        <v>43973</v>
      </c>
      <c r="H240" s="204">
        <v>852687174</v>
      </c>
      <c r="I240" s="77">
        <f>[28]IPC!$S$13/78.05</f>
        <v>1.3542600896860988</v>
      </c>
      <c r="J240" s="75" t="s">
        <v>831</v>
      </c>
      <c r="K240" s="941">
        <f>+E240/I240</f>
        <v>852687174.00337744</v>
      </c>
      <c r="L240" s="899" t="s">
        <v>832</v>
      </c>
      <c r="N240" s="946">
        <f>+H240-K240+N239</f>
        <v>-5264133.93149806</v>
      </c>
    </row>
    <row r="241" spans="1:18" ht="15" x14ac:dyDescent="0.25">
      <c r="B241" s="176" t="s">
        <v>833</v>
      </c>
      <c r="C241" s="198" t="s">
        <v>50</v>
      </c>
      <c r="D241" s="54" t="s">
        <v>143</v>
      </c>
      <c r="E241" s="202">
        <v>1151045748.27</v>
      </c>
      <c r="F241" s="4" t="s">
        <v>834</v>
      </c>
      <c r="G241" s="935">
        <v>43998</v>
      </c>
      <c r="H241" s="204">
        <v>852687174</v>
      </c>
      <c r="I241" s="77">
        <f>[28]IPC!$S$14/78.05</f>
        <v>1.3499039077514414</v>
      </c>
      <c r="J241" s="75" t="s">
        <v>835</v>
      </c>
      <c r="K241" s="941">
        <f>+E241/I241</f>
        <v>852687173.99841964</v>
      </c>
      <c r="L241" s="899" t="s">
        <v>836</v>
      </c>
      <c r="N241" s="946">
        <f>+H241-K241+N240</f>
        <v>-5264133.9299177025</v>
      </c>
    </row>
    <row r="242" spans="1:18" ht="15" x14ac:dyDescent="0.25">
      <c r="B242" s="176" t="s">
        <v>837</v>
      </c>
      <c r="C242" s="198" t="s">
        <v>50</v>
      </c>
      <c r="D242" s="54" t="s">
        <v>143</v>
      </c>
      <c r="E242" s="202">
        <v>625016441</v>
      </c>
      <c r="F242" s="4" t="s">
        <v>838</v>
      </c>
      <c r="G242" s="935">
        <v>44026</v>
      </c>
      <c r="H242" s="204">
        <v>464728334</v>
      </c>
      <c r="I242" s="77">
        <f>[28]IPC!$S$15/78.05</f>
        <v>1.3449071108263935</v>
      </c>
      <c r="J242" s="75" t="s">
        <v>839</v>
      </c>
      <c r="K242" s="941">
        <f>+E242/I242</f>
        <v>464728334.0006668</v>
      </c>
      <c r="L242" s="899" t="s">
        <v>840</v>
      </c>
      <c r="N242" s="946">
        <f>+H242-K242+N241</f>
        <v>-5264133.9305844996</v>
      </c>
    </row>
    <row r="243" spans="1:18" ht="15" x14ac:dyDescent="0.25">
      <c r="B243" s="176" t="s">
        <v>1279</v>
      </c>
      <c r="C243" s="198" t="s">
        <v>50</v>
      </c>
      <c r="D243" s="54" t="s">
        <v>143</v>
      </c>
      <c r="E243" s="202">
        <v>625016441</v>
      </c>
      <c r="F243" s="4" t="s">
        <v>1278</v>
      </c>
      <c r="G243" s="935">
        <v>44068</v>
      </c>
      <c r="H243" s="204">
        <v>464728334</v>
      </c>
      <c r="I243" s="77">
        <f>[28]IPC!$S$16/78.05</f>
        <v>1.3449071108263935</v>
      </c>
      <c r="J243" s="75" t="s">
        <v>1277</v>
      </c>
      <c r="K243" s="941">
        <f>+E243/I243</f>
        <v>464728334.0006668</v>
      </c>
      <c r="L243" s="899" t="s">
        <v>1272</v>
      </c>
      <c r="M243" s="1" t="s">
        <v>1276</v>
      </c>
      <c r="N243" s="946">
        <f>+H243-K243+N242</f>
        <v>-5264133.9312512968</v>
      </c>
    </row>
    <row r="244" spans="1:18" ht="15" x14ac:dyDescent="0.25">
      <c r="B244" s="176" t="s">
        <v>1275</v>
      </c>
      <c r="C244" s="198" t="s">
        <v>50</v>
      </c>
      <c r="D244" s="54" t="s">
        <v>143</v>
      </c>
      <c r="E244" s="202">
        <v>624956989.61000001</v>
      </c>
      <c r="F244" s="4" t="s">
        <v>1274</v>
      </c>
      <c r="G244" s="935">
        <v>44088</v>
      </c>
      <c r="H244" s="204">
        <v>464728334</v>
      </c>
      <c r="I244" s="77">
        <f>[28]IPC!$S$17/78.05</f>
        <v>1.3447789878283152</v>
      </c>
      <c r="J244" s="75" t="s">
        <v>1273</v>
      </c>
      <c r="K244" s="941">
        <f>+E244/I244</f>
        <v>464728401.66787827</v>
      </c>
      <c r="L244" s="899" t="s">
        <v>1272</v>
      </c>
      <c r="M244" s="1" t="s">
        <v>1271</v>
      </c>
      <c r="N244" s="53"/>
    </row>
    <row r="245" spans="1:18" s="145" customFormat="1" ht="15" x14ac:dyDescent="0.25">
      <c r="B245" s="175" t="s">
        <v>841</v>
      </c>
      <c r="C245" s="175"/>
      <c r="D245" s="55"/>
      <c r="E245" s="146">
        <f>SUM(E204:E244)</f>
        <v>43580672264.789436</v>
      </c>
      <c r="F245" s="940"/>
      <c r="G245" s="939"/>
      <c r="H245" s="945">
        <f>SUM(H204:H244)</f>
        <v>33796917176.98</v>
      </c>
      <c r="I245" s="147"/>
      <c r="J245" s="944"/>
      <c r="K245" s="937">
        <f>SUM(K204:K244)</f>
        <v>33802181378.579128</v>
      </c>
      <c r="L245" s="936">
        <f>+K245-H245</f>
        <v>5264201.5991287231</v>
      </c>
      <c r="M245" s="912"/>
      <c r="O245" s="56"/>
      <c r="P245" s="56"/>
      <c r="Q245" s="56"/>
      <c r="R245" s="56"/>
    </row>
    <row r="246" spans="1:18" ht="15" x14ac:dyDescent="0.25">
      <c r="B246" s="198"/>
      <c r="C246" s="198"/>
      <c r="D246" s="54"/>
      <c r="E246" s="202"/>
      <c r="F246" s="201"/>
      <c r="G246" s="935"/>
      <c r="H246" s="204"/>
      <c r="I246" s="77"/>
      <c r="J246" s="75"/>
      <c r="K246" s="203"/>
      <c r="L246" s="176"/>
      <c r="M246" s="53"/>
    </row>
    <row r="247" spans="1:18" ht="15" x14ac:dyDescent="0.25">
      <c r="B247" s="943" t="s">
        <v>842</v>
      </c>
      <c r="C247" s="198"/>
      <c r="D247" s="54"/>
      <c r="E247" s="202"/>
      <c r="F247" s="201"/>
      <c r="G247" s="935"/>
      <c r="H247" s="204"/>
      <c r="I247" s="77"/>
      <c r="J247" s="75"/>
      <c r="K247" s="203"/>
      <c r="L247" s="176"/>
      <c r="M247" s="53"/>
    </row>
    <row r="248" spans="1:18" ht="15" x14ac:dyDescent="0.25">
      <c r="B248" s="179" t="s">
        <v>843</v>
      </c>
      <c r="C248" s="198" t="s">
        <v>1270</v>
      </c>
      <c r="D248" s="54" t="s">
        <v>143</v>
      </c>
      <c r="E248" s="144">
        <v>496102</v>
      </c>
      <c r="F248" s="4" t="s">
        <v>844</v>
      </c>
      <c r="G248" s="935">
        <v>43432</v>
      </c>
      <c r="H248" s="204"/>
      <c r="I248" s="77">
        <f>142.67/111.82</f>
        <v>1.2758898229297084</v>
      </c>
      <c r="J248" s="75" t="s">
        <v>398</v>
      </c>
      <c r="K248" s="941">
        <f>+E248/I248</f>
        <v>388828.24448026915</v>
      </c>
      <c r="L248" s="899" t="s">
        <v>400</v>
      </c>
      <c r="M248" s="53"/>
    </row>
    <row r="249" spans="1:18" ht="29.25" x14ac:dyDescent="0.25">
      <c r="B249" s="167" t="s">
        <v>845</v>
      </c>
      <c r="C249" s="198" t="s">
        <v>1270</v>
      </c>
      <c r="D249" s="54" t="s">
        <v>143</v>
      </c>
      <c r="E249" s="144">
        <v>3773012.800566304</v>
      </c>
      <c r="F249" s="4" t="s">
        <v>846</v>
      </c>
      <c r="G249" s="935">
        <v>43748</v>
      </c>
      <c r="H249" s="204"/>
      <c r="I249" s="77">
        <f>103.26/111.82</f>
        <v>0.92344839921302102</v>
      </c>
      <c r="J249" s="75" t="s">
        <v>543</v>
      </c>
      <c r="K249" s="942">
        <v>2851865.67</v>
      </c>
      <c r="L249" s="899" t="s">
        <v>847</v>
      </c>
      <c r="M249" s="53"/>
    </row>
    <row r="250" spans="1:18" ht="15" x14ac:dyDescent="0.25">
      <c r="B250" s="167" t="s">
        <v>848</v>
      </c>
      <c r="C250" s="198" t="s">
        <v>1270</v>
      </c>
      <c r="D250" s="54" t="s">
        <v>143</v>
      </c>
      <c r="E250" s="144">
        <v>389605</v>
      </c>
      <c r="F250" s="4"/>
      <c r="G250" s="935">
        <v>43935</v>
      </c>
      <c r="H250" s="204"/>
      <c r="I250" s="77">
        <f>105.53/78.05</f>
        <v>1.35208199871877</v>
      </c>
      <c r="J250" s="75" t="s">
        <v>827</v>
      </c>
      <c r="K250" s="941">
        <f>+E250/I250</f>
        <v>288151.90230266278</v>
      </c>
      <c r="L250" s="899" t="s">
        <v>849</v>
      </c>
      <c r="M250" s="53"/>
    </row>
    <row r="251" spans="1:18" s="145" customFormat="1" ht="15" x14ac:dyDescent="0.25">
      <c r="B251" s="175" t="s">
        <v>850</v>
      </c>
      <c r="C251" s="175"/>
      <c r="D251" s="55"/>
      <c r="E251" s="146">
        <f>SUM(E248:E250)</f>
        <v>4658719.8005663045</v>
      </c>
      <c r="F251" s="940"/>
      <c r="G251" s="939"/>
      <c r="H251" s="938">
        <f>SUM(H248:H250)</f>
        <v>0</v>
      </c>
      <c r="I251" s="146"/>
      <c r="J251" s="146"/>
      <c r="K251" s="937">
        <f>SUM(K248:K250)</f>
        <v>3528845.8167829318</v>
      </c>
      <c r="L251" s="936">
        <f>+K251-H251</f>
        <v>3528845.8167829318</v>
      </c>
      <c r="M251" s="912"/>
      <c r="O251" s="56"/>
      <c r="P251" s="56"/>
      <c r="Q251" s="56"/>
      <c r="R251" s="56"/>
    </row>
    <row r="252" spans="1:18" s="145" customFormat="1" ht="15" x14ac:dyDescent="0.25">
      <c r="B252" s="175" t="s">
        <v>851</v>
      </c>
      <c r="C252" s="175"/>
      <c r="D252" s="55"/>
      <c r="E252" s="146">
        <f>+E245+E251</f>
        <v>43585330984.590004</v>
      </c>
      <c r="F252" s="940"/>
      <c r="G252" s="939"/>
      <c r="H252" s="938">
        <f>+H245+H251</f>
        <v>33796917176.98</v>
      </c>
      <c r="I252" s="146"/>
      <c r="J252" s="146"/>
      <c r="K252" s="937">
        <f>+K245+K251</f>
        <v>33805710224.395912</v>
      </c>
      <c r="L252" s="936">
        <f>+K252-H252</f>
        <v>8793047.4159126282</v>
      </c>
      <c r="M252" s="912"/>
      <c r="O252" s="56"/>
      <c r="P252" s="56"/>
      <c r="Q252" s="56"/>
      <c r="R252" s="56"/>
    </row>
    <row r="253" spans="1:18" ht="15" x14ac:dyDescent="0.25">
      <c r="B253" s="176"/>
      <c r="C253" s="198"/>
      <c r="D253" s="54"/>
      <c r="E253" s="202"/>
      <c r="F253" s="201"/>
      <c r="G253" s="935"/>
      <c r="H253" s="204"/>
      <c r="I253" s="77"/>
      <c r="J253" s="75"/>
      <c r="K253" s="203"/>
      <c r="L253" s="176"/>
      <c r="M253" s="53"/>
    </row>
    <row r="254" spans="1:18" ht="15" x14ac:dyDescent="0.25">
      <c r="B254" s="176"/>
      <c r="C254" s="198"/>
      <c r="D254" s="54"/>
      <c r="E254" s="202"/>
      <c r="F254" s="201"/>
      <c r="G254" s="935"/>
      <c r="H254" s="204"/>
      <c r="I254" s="77"/>
      <c r="J254" s="75"/>
      <c r="K254" s="203"/>
      <c r="L254" s="176"/>
      <c r="M254" s="53"/>
    </row>
    <row r="255" spans="1:18" x14ac:dyDescent="0.2">
      <c r="B255" s="911"/>
      <c r="C255" s="911"/>
      <c r="D255" s="53"/>
      <c r="E255" s="53"/>
      <c r="F255" s="53"/>
      <c r="G255" s="911"/>
      <c r="H255" s="910"/>
      <c r="I255" s="53"/>
      <c r="J255" s="53"/>
      <c r="K255" s="53"/>
      <c r="L255" s="53"/>
      <c r="M255" s="53"/>
    </row>
    <row r="256" spans="1:18" ht="15" x14ac:dyDescent="0.2">
      <c r="A256" s="1" t="s">
        <v>562</v>
      </c>
      <c r="B256" s="169" t="s">
        <v>310</v>
      </c>
      <c r="C256" s="169"/>
      <c r="D256" s="908"/>
      <c r="E256" s="908"/>
      <c r="F256" s="908"/>
      <c r="G256" s="169"/>
      <c r="H256" s="909"/>
      <c r="I256" s="908"/>
      <c r="J256" s="908"/>
      <c r="K256" s="908"/>
      <c r="L256" s="908"/>
      <c r="M256" s="53"/>
    </row>
    <row r="257" spans="1:18" s="178" customFormat="1" ht="15" x14ac:dyDescent="0.2">
      <c r="B257" s="181" t="s">
        <v>130</v>
      </c>
      <c r="C257" s="182" t="s">
        <v>131</v>
      </c>
      <c r="D257" s="182" t="s">
        <v>132</v>
      </c>
      <c r="E257" s="702" t="s">
        <v>133</v>
      </c>
      <c r="F257" s="703"/>
      <c r="G257" s="702" t="s">
        <v>134</v>
      </c>
      <c r="H257" s="704"/>
      <c r="I257" s="704"/>
      <c r="J257" s="704"/>
      <c r="K257" s="703"/>
      <c r="L257" s="183" t="s">
        <v>96</v>
      </c>
      <c r="M257" s="183" t="s">
        <v>1268</v>
      </c>
      <c r="O257" s="907"/>
      <c r="P257" s="907"/>
      <c r="Q257" s="907"/>
      <c r="R257" s="907"/>
    </row>
    <row r="258" spans="1:18" ht="45" x14ac:dyDescent="0.2">
      <c r="B258" s="181"/>
      <c r="C258" s="182"/>
      <c r="D258" s="906"/>
      <c r="E258" s="28" t="s">
        <v>135</v>
      </c>
      <c r="F258" s="28" t="s">
        <v>136</v>
      </c>
      <c r="G258" s="184" t="s">
        <v>761</v>
      </c>
      <c r="H258" s="905" t="s">
        <v>137</v>
      </c>
      <c r="I258" s="28" t="s">
        <v>138</v>
      </c>
      <c r="J258" s="184" t="s">
        <v>139</v>
      </c>
      <c r="K258" s="28" t="s">
        <v>140</v>
      </c>
      <c r="L258" s="904"/>
      <c r="M258" s="53"/>
    </row>
    <row r="259" spans="1:18" ht="15" x14ac:dyDescent="0.2">
      <c r="B259" s="176" t="s">
        <v>141</v>
      </c>
      <c r="C259" s="197" t="s">
        <v>22</v>
      </c>
      <c r="D259" s="54" t="s">
        <v>143</v>
      </c>
      <c r="E259" s="180">
        <v>15367645546</v>
      </c>
      <c r="F259" s="934" t="s">
        <v>311</v>
      </c>
      <c r="G259" s="197" t="s">
        <v>285</v>
      </c>
      <c r="H259" s="901">
        <v>12478470154</v>
      </c>
      <c r="I259" s="41">
        <f>137.71/111.82</f>
        <v>1.2315328206045431</v>
      </c>
      <c r="J259" s="32" t="s">
        <v>232</v>
      </c>
      <c r="K259" s="49">
        <f>+E259/I259</f>
        <v>12478470154.336794</v>
      </c>
      <c r="L259" s="899" t="s">
        <v>225</v>
      </c>
      <c r="M259" s="53"/>
    </row>
    <row r="260" spans="1:18" ht="15" hidden="1" x14ac:dyDescent="0.2">
      <c r="B260" s="176"/>
      <c r="C260" s="198"/>
      <c r="D260" s="54"/>
      <c r="E260" s="199"/>
      <c r="F260" s="168"/>
      <c r="G260" s="197"/>
      <c r="H260" s="901"/>
      <c r="I260" s="41"/>
      <c r="J260" s="32"/>
      <c r="K260" s="200"/>
      <c r="L260" s="176"/>
      <c r="M260" s="53"/>
    </row>
    <row r="261" spans="1:18" ht="15" hidden="1" x14ac:dyDescent="0.2">
      <c r="B261" s="176"/>
      <c r="C261" s="198"/>
      <c r="D261" s="54"/>
      <c r="E261" s="199"/>
      <c r="F261" s="168"/>
      <c r="G261" s="197"/>
      <c r="H261" s="901"/>
      <c r="I261" s="41"/>
      <c r="J261" s="32"/>
      <c r="K261" s="200"/>
      <c r="L261" s="176"/>
      <c r="M261" s="53"/>
    </row>
    <row r="262" spans="1:18" hidden="1" x14ac:dyDescent="0.2">
      <c r="B262" s="911"/>
      <c r="C262" s="911"/>
      <c r="D262" s="53"/>
      <c r="E262" s="53"/>
      <c r="F262" s="53"/>
      <c r="G262" s="911"/>
      <c r="H262" s="910"/>
      <c r="I262" s="53"/>
      <c r="J262" s="53"/>
      <c r="K262" s="53"/>
      <c r="L262" s="53"/>
      <c r="M262" s="53"/>
    </row>
    <row r="263" spans="1:18" hidden="1" x14ac:dyDescent="0.2">
      <c r="B263" s="911"/>
      <c r="C263" s="911"/>
      <c r="D263" s="53"/>
      <c r="E263" s="53"/>
      <c r="F263" s="53"/>
      <c r="G263" s="911"/>
      <c r="H263" s="910"/>
      <c r="I263" s="53"/>
      <c r="J263" s="53"/>
      <c r="K263" s="53"/>
      <c r="L263" s="53"/>
      <c r="M263" s="53"/>
    </row>
    <row r="264" spans="1:18" hidden="1" x14ac:dyDescent="0.2">
      <c r="B264" s="911"/>
      <c r="C264" s="911"/>
      <c r="D264" s="53"/>
      <c r="E264" s="53"/>
      <c r="F264" s="53"/>
      <c r="G264" s="911"/>
      <c r="H264" s="910"/>
      <c r="I264" s="53"/>
      <c r="J264" s="53"/>
      <c r="K264" s="53"/>
      <c r="L264" s="53"/>
      <c r="M264" s="53"/>
    </row>
    <row r="265" spans="1:18" ht="15" customHeight="1" x14ac:dyDescent="0.2">
      <c r="B265" s="933" t="s">
        <v>312</v>
      </c>
      <c r="C265" s="932"/>
      <c r="D265" s="932"/>
      <c r="E265" s="932"/>
      <c r="F265" s="932"/>
      <c r="G265" s="932"/>
      <c r="H265" s="932"/>
      <c r="I265" s="932"/>
      <c r="J265" s="932"/>
      <c r="K265" s="932"/>
      <c r="L265" s="932"/>
      <c r="M265" s="931"/>
    </row>
    <row r="266" spans="1:18" ht="14.25" customHeight="1" x14ac:dyDescent="0.2">
      <c r="B266" s="930"/>
      <c r="C266" s="929"/>
      <c r="D266" s="929"/>
      <c r="E266" s="929"/>
      <c r="F266" s="929"/>
      <c r="G266" s="929"/>
      <c r="H266" s="929"/>
      <c r="I266" s="929"/>
      <c r="J266" s="929"/>
      <c r="K266" s="929"/>
      <c r="L266" s="929"/>
      <c r="M266" s="928"/>
    </row>
    <row r="267" spans="1:18" ht="15" x14ac:dyDescent="0.2">
      <c r="A267" s="1" t="s">
        <v>558</v>
      </c>
      <c r="B267" s="169" t="s">
        <v>313</v>
      </c>
      <c r="C267" s="169"/>
      <c r="D267" s="908"/>
      <c r="E267" s="908"/>
      <c r="F267" s="908"/>
      <c r="G267" s="169"/>
      <c r="H267" s="909"/>
      <c r="I267" s="908"/>
      <c r="J267" s="908"/>
      <c r="K267" s="908"/>
      <c r="L267" s="908"/>
      <c r="M267" s="53"/>
    </row>
    <row r="268" spans="1:18" s="178" customFormat="1" ht="15" x14ac:dyDescent="0.2">
      <c r="B268" s="181" t="s">
        <v>130</v>
      </c>
      <c r="C268" s="182" t="s">
        <v>131</v>
      </c>
      <c r="D268" s="182" t="s">
        <v>132</v>
      </c>
      <c r="E268" s="702" t="s">
        <v>133</v>
      </c>
      <c r="F268" s="703"/>
      <c r="G268" s="702" t="s">
        <v>134</v>
      </c>
      <c r="H268" s="704"/>
      <c r="I268" s="704"/>
      <c r="J268" s="704"/>
      <c r="K268" s="703"/>
      <c r="L268" s="183" t="s">
        <v>96</v>
      </c>
      <c r="M268" s="183" t="s">
        <v>1268</v>
      </c>
      <c r="O268" s="907"/>
      <c r="P268" s="907"/>
      <c r="Q268" s="907"/>
      <c r="R268" s="907"/>
    </row>
    <row r="269" spans="1:18" ht="45" x14ac:dyDescent="0.2">
      <c r="B269" s="181"/>
      <c r="C269" s="182"/>
      <c r="D269" s="906"/>
      <c r="E269" s="28" t="s">
        <v>135</v>
      </c>
      <c r="F269" s="28" t="s">
        <v>136</v>
      </c>
      <c r="G269" s="184" t="s">
        <v>761</v>
      </c>
      <c r="H269" s="905" t="s">
        <v>137</v>
      </c>
      <c r="I269" s="28" t="s">
        <v>138</v>
      </c>
      <c r="J269" s="184" t="s">
        <v>139</v>
      </c>
      <c r="K269" s="28" t="s">
        <v>140</v>
      </c>
      <c r="L269" s="904"/>
      <c r="M269" s="53"/>
    </row>
    <row r="270" spans="1:18" ht="28.5" x14ac:dyDescent="0.2">
      <c r="B270" s="176" t="s">
        <v>141</v>
      </c>
      <c r="C270" s="168" t="s">
        <v>852</v>
      </c>
      <c r="D270" s="54" t="s">
        <v>143</v>
      </c>
      <c r="E270" s="195">
        <v>3039215719</v>
      </c>
      <c r="F270" s="921" t="s">
        <v>853</v>
      </c>
      <c r="G270" s="205" t="s">
        <v>314</v>
      </c>
      <c r="H270" s="924">
        <v>2456948393</v>
      </c>
      <c r="I270" s="41">
        <f>138.32/111.82</f>
        <v>1.2369880164550171</v>
      </c>
      <c r="J270" s="79" t="s">
        <v>414</v>
      </c>
      <c r="K270" s="196">
        <f>+E270/I270</f>
        <v>2456948392.8468766</v>
      </c>
      <c r="L270" s="899" t="s">
        <v>315</v>
      </c>
      <c r="M270" s="53"/>
    </row>
    <row r="271" spans="1:18" ht="14.25" x14ac:dyDescent="0.2">
      <c r="B271" s="176" t="s">
        <v>145</v>
      </c>
      <c r="C271" s="168" t="s">
        <v>852</v>
      </c>
      <c r="D271" s="54" t="s">
        <v>143</v>
      </c>
      <c r="E271" s="195">
        <f>11645347+3039215719</f>
        <v>3050861066</v>
      </c>
      <c r="F271" s="921" t="s">
        <v>854</v>
      </c>
      <c r="G271" s="205" t="s">
        <v>316</v>
      </c>
      <c r="H271" s="924">
        <v>2456948393</v>
      </c>
      <c r="I271" s="41">
        <f>138.85/111.82</f>
        <v>1.2417277767841173</v>
      </c>
      <c r="J271" s="927" t="s">
        <v>300</v>
      </c>
      <c r="K271" s="196">
        <f>+E271/I271</f>
        <v>2456948393.230969</v>
      </c>
      <c r="L271" s="899" t="s">
        <v>315</v>
      </c>
      <c r="M271" s="53"/>
    </row>
    <row r="272" spans="1:18" ht="14.25" x14ac:dyDescent="0.2">
      <c r="B272" s="176" t="s">
        <v>146</v>
      </c>
      <c r="C272" s="168" t="s">
        <v>852</v>
      </c>
      <c r="D272" s="54" t="s">
        <v>143</v>
      </c>
      <c r="E272" s="195">
        <v>3069977012</v>
      </c>
      <c r="F272" s="921" t="s">
        <v>855</v>
      </c>
      <c r="G272" s="205">
        <v>43150</v>
      </c>
      <c r="H272" s="924">
        <v>2456948393</v>
      </c>
      <c r="I272" s="41">
        <f>139.72/111.82</f>
        <v>1.2495081380790556</v>
      </c>
      <c r="J272" s="76" t="s">
        <v>317</v>
      </c>
      <c r="K272" s="196">
        <f>+E272/I272</f>
        <v>2456948393.0850272</v>
      </c>
      <c r="L272" s="899" t="s">
        <v>315</v>
      </c>
      <c r="M272" s="53"/>
    </row>
    <row r="273" spans="2:15" ht="14.25" x14ac:dyDescent="0.2">
      <c r="B273" s="176" t="s">
        <v>147</v>
      </c>
      <c r="C273" s="168" t="s">
        <v>852</v>
      </c>
      <c r="D273" s="54" t="s">
        <v>143</v>
      </c>
      <c r="E273" s="195">
        <v>3069977012</v>
      </c>
      <c r="F273" s="921" t="s">
        <v>856</v>
      </c>
      <c r="G273" s="205">
        <v>43157</v>
      </c>
      <c r="H273" s="924">
        <v>2456948393</v>
      </c>
      <c r="I273" s="41">
        <f>139.72/111.82</f>
        <v>1.2495081380790556</v>
      </c>
      <c r="J273" s="76" t="s">
        <v>318</v>
      </c>
      <c r="K273" s="196">
        <f>+E273/I273</f>
        <v>2456948393.0850272</v>
      </c>
      <c r="L273" s="899" t="s">
        <v>282</v>
      </c>
      <c r="M273" s="53"/>
    </row>
    <row r="274" spans="2:15" ht="14.25" x14ac:dyDescent="0.2">
      <c r="B274" s="186" t="s">
        <v>148</v>
      </c>
      <c r="C274" s="187" t="s">
        <v>852</v>
      </c>
      <c r="D274" s="57" t="s">
        <v>143</v>
      </c>
      <c r="E274" s="196">
        <v>3091729640</v>
      </c>
      <c r="F274" s="189" t="s">
        <v>857</v>
      </c>
      <c r="G274" s="919">
        <v>43182</v>
      </c>
      <c r="H274" s="924">
        <v>2456948393</v>
      </c>
      <c r="I274" s="74">
        <f>140.71/111.82</f>
        <v>1.2583616526560546</v>
      </c>
      <c r="J274" s="76" t="s">
        <v>309</v>
      </c>
      <c r="K274" s="196">
        <f>+E274/I274</f>
        <v>2456948392.7567334</v>
      </c>
      <c r="L274" s="917" t="s">
        <v>282</v>
      </c>
      <c r="M274" s="53"/>
      <c r="O274" s="926"/>
    </row>
    <row r="275" spans="2:15" ht="14.25" x14ac:dyDescent="0.2">
      <c r="B275" s="176" t="s">
        <v>149</v>
      </c>
      <c r="C275" s="168" t="s">
        <v>852</v>
      </c>
      <c r="D275" s="54" t="s">
        <v>143</v>
      </c>
      <c r="E275" s="195">
        <f>3099200240+14282029</f>
        <v>3113482269</v>
      </c>
      <c r="F275" s="921" t="s">
        <v>858</v>
      </c>
      <c r="G275" s="205">
        <v>43237</v>
      </c>
      <c r="H275" s="924">
        <v>2456948393</v>
      </c>
      <c r="I275" s="74">
        <f>141.7/111.82</f>
        <v>1.2672151672330532</v>
      </c>
      <c r="J275" s="76" t="s">
        <v>358</v>
      </c>
      <c r="K275" s="196">
        <f>+E275/I275</f>
        <v>2456948393.2221594</v>
      </c>
      <c r="L275" s="899" t="s">
        <v>282</v>
      </c>
      <c r="M275" s="53"/>
      <c r="O275" s="925"/>
    </row>
    <row r="276" spans="2:15" ht="14.25" x14ac:dyDescent="0.2">
      <c r="B276" s="176" t="s">
        <v>150</v>
      </c>
      <c r="C276" s="168" t="s">
        <v>852</v>
      </c>
      <c r="D276" s="54" t="s">
        <v>143</v>
      </c>
      <c r="E276" s="195">
        <v>3113482269</v>
      </c>
      <c r="F276" s="921" t="s">
        <v>859</v>
      </c>
      <c r="G276" s="205">
        <v>43249</v>
      </c>
      <c r="H276" s="924">
        <v>2456948393</v>
      </c>
      <c r="I276" s="74">
        <f>141.7/111.82</f>
        <v>1.2672151672330532</v>
      </c>
      <c r="J276" s="76" t="s">
        <v>359</v>
      </c>
      <c r="K276" s="196">
        <f>+E276/I276</f>
        <v>2456948393.2221594</v>
      </c>
      <c r="L276" s="899" t="s">
        <v>282</v>
      </c>
      <c r="M276" s="53"/>
    </row>
    <row r="277" spans="2:15" ht="14.25" x14ac:dyDescent="0.2">
      <c r="B277" s="176" t="s">
        <v>151</v>
      </c>
      <c r="C277" s="168" t="s">
        <v>852</v>
      </c>
      <c r="D277" s="54" t="s">
        <v>143</v>
      </c>
      <c r="E277" s="195">
        <v>3126226233</v>
      </c>
      <c r="F277" s="921" t="s">
        <v>860</v>
      </c>
      <c r="G277" s="205">
        <v>43305</v>
      </c>
      <c r="H277" s="924">
        <v>2456948393</v>
      </c>
      <c r="I277" s="74">
        <f>142.28/111.82</f>
        <v>1.272402074763012</v>
      </c>
      <c r="J277" s="76" t="s">
        <v>378</v>
      </c>
      <c r="K277" s="196">
        <f>+E277/I277</f>
        <v>2456948393.1266518</v>
      </c>
      <c r="L277" s="899" t="s">
        <v>315</v>
      </c>
      <c r="M277" s="53"/>
    </row>
    <row r="278" spans="2:15" ht="14.25" x14ac:dyDescent="0.2">
      <c r="B278" s="176" t="s">
        <v>226</v>
      </c>
      <c r="C278" s="168" t="s">
        <v>852</v>
      </c>
      <c r="D278" s="54" t="s">
        <v>143</v>
      </c>
      <c r="E278" s="195">
        <v>3126226233</v>
      </c>
      <c r="F278" s="921" t="s">
        <v>861</v>
      </c>
      <c r="G278" s="205">
        <v>43313</v>
      </c>
      <c r="H278" s="924">
        <v>2456948393</v>
      </c>
      <c r="I278" s="74">
        <f>142.28/111.82</f>
        <v>1.272402074763012</v>
      </c>
      <c r="J278" s="76" t="s">
        <v>378</v>
      </c>
      <c r="K278" s="196">
        <f>+E278/I278</f>
        <v>2456948393.1266518</v>
      </c>
      <c r="L278" s="899" t="s">
        <v>282</v>
      </c>
      <c r="M278" s="53"/>
    </row>
    <row r="279" spans="2:15" ht="28.5" x14ac:dyDescent="0.2">
      <c r="B279" s="186" t="s">
        <v>227</v>
      </c>
      <c r="C279" s="187" t="s">
        <v>852</v>
      </c>
      <c r="D279" s="57" t="s">
        <v>143</v>
      </c>
      <c r="E279" s="196">
        <v>3122051486</v>
      </c>
      <c r="F279" s="189" t="s">
        <v>862</v>
      </c>
      <c r="G279" s="919">
        <v>43353</v>
      </c>
      <c r="H279" s="924">
        <v>2456948393</v>
      </c>
      <c r="I279" s="74">
        <f>142.27/111.82</f>
        <v>1.2723126453228404</v>
      </c>
      <c r="J279" s="76" t="s">
        <v>388</v>
      </c>
      <c r="K279" s="196">
        <f>+E279/I279</f>
        <v>2453839861.9843955</v>
      </c>
      <c r="L279" s="899" t="s">
        <v>863</v>
      </c>
      <c r="M279" s="53"/>
    </row>
    <row r="280" spans="2:15" ht="14.25" x14ac:dyDescent="0.2">
      <c r="B280" s="176" t="s">
        <v>228</v>
      </c>
      <c r="C280" s="168" t="s">
        <v>852</v>
      </c>
      <c r="D280" s="54" t="s">
        <v>143</v>
      </c>
      <c r="E280" s="195">
        <v>3131060150</v>
      </c>
      <c r="F280" s="921" t="s">
        <v>864</v>
      </c>
      <c r="G280" s="205">
        <v>43384</v>
      </c>
      <c r="H280" s="924">
        <v>2456948393</v>
      </c>
      <c r="I280" s="74">
        <f>142.5/111.82</f>
        <v>1.2743695224467895</v>
      </c>
      <c r="J280" s="76" t="s">
        <v>396</v>
      </c>
      <c r="K280" s="196">
        <f>+E280/I280</f>
        <v>2456948392.7929826</v>
      </c>
      <c r="L280" s="899" t="s">
        <v>282</v>
      </c>
      <c r="M280" s="53"/>
    </row>
    <row r="281" spans="2:15" ht="14.25" x14ac:dyDescent="0.2">
      <c r="B281" s="176" t="s">
        <v>229</v>
      </c>
      <c r="C281" s="168" t="s">
        <v>852</v>
      </c>
      <c r="D281" s="54" t="s">
        <v>143</v>
      </c>
      <c r="E281" s="195">
        <v>3131060150</v>
      </c>
      <c r="F281" s="921" t="s">
        <v>865</v>
      </c>
      <c r="G281" s="205">
        <v>43384</v>
      </c>
      <c r="H281" s="924">
        <v>2456948393</v>
      </c>
      <c r="I281" s="74">
        <f>142.5/111.82</f>
        <v>1.2743695224467895</v>
      </c>
      <c r="J281" s="76" t="s">
        <v>396</v>
      </c>
      <c r="K281" s="196">
        <f>+E281/I281</f>
        <v>2456948392.7929826</v>
      </c>
      <c r="L281" s="899" t="s">
        <v>282</v>
      </c>
      <c r="M281" s="53"/>
    </row>
    <row r="282" spans="2:15" ht="14.25" x14ac:dyDescent="0.2">
      <c r="B282" s="176"/>
      <c r="C282" s="168" t="s">
        <v>852</v>
      </c>
      <c r="D282" s="54" t="s">
        <v>143</v>
      </c>
      <c r="E282" s="195">
        <v>4008101</v>
      </c>
      <c r="F282" s="921" t="s">
        <v>402</v>
      </c>
      <c r="G282" s="205">
        <v>43431</v>
      </c>
      <c r="H282" s="924"/>
      <c r="I282" s="74">
        <f>142.5/111.82</f>
        <v>1.2743695224467895</v>
      </c>
      <c r="J282" s="76" t="s">
        <v>403</v>
      </c>
      <c r="K282" s="196">
        <f>+E282/I282</f>
        <v>3145163.8864561403</v>
      </c>
      <c r="L282" s="899" t="s">
        <v>404</v>
      </c>
      <c r="M282" s="53"/>
    </row>
    <row r="283" spans="2:15" ht="14.25" x14ac:dyDescent="0.2">
      <c r="B283" s="176" t="s">
        <v>230</v>
      </c>
      <c r="C283" s="168" t="s">
        <v>852</v>
      </c>
      <c r="D283" s="54" t="s">
        <v>143</v>
      </c>
      <c r="E283" s="195">
        <v>3134795450</v>
      </c>
      <c r="F283" s="921" t="s">
        <v>866</v>
      </c>
      <c r="G283" s="205">
        <v>43432</v>
      </c>
      <c r="H283" s="924">
        <v>2456948393</v>
      </c>
      <c r="I283" s="74">
        <f>142.67/111.82</f>
        <v>1.2758898229297084</v>
      </c>
      <c r="J283" s="76" t="s">
        <v>403</v>
      </c>
      <c r="K283" s="196">
        <f>+E283/I283</f>
        <v>2456948392.9277353</v>
      </c>
      <c r="L283" s="899" t="s">
        <v>282</v>
      </c>
      <c r="M283" s="53"/>
    </row>
    <row r="284" spans="2:15" ht="14.25" x14ac:dyDescent="0.2">
      <c r="B284" s="176" t="s">
        <v>231</v>
      </c>
      <c r="C284" s="168" t="s">
        <v>852</v>
      </c>
      <c r="D284" s="54" t="s">
        <v>143</v>
      </c>
      <c r="E284" s="195">
        <v>3138530750</v>
      </c>
      <c r="F284" s="921" t="s">
        <v>867</v>
      </c>
      <c r="G284" s="205">
        <v>43444</v>
      </c>
      <c r="H284" s="924">
        <v>2456948393</v>
      </c>
      <c r="I284" s="74">
        <f>142.84/111.82</f>
        <v>1.2774101234126276</v>
      </c>
      <c r="J284" s="76" t="s">
        <v>405</v>
      </c>
      <c r="K284" s="196">
        <f>+E284/I284</f>
        <v>2456948393.0621672</v>
      </c>
      <c r="L284" s="899" t="s">
        <v>282</v>
      </c>
      <c r="M284" s="53"/>
    </row>
    <row r="285" spans="2:15" ht="14.25" x14ac:dyDescent="0.2">
      <c r="B285" s="176" t="s">
        <v>233</v>
      </c>
      <c r="C285" s="168" t="s">
        <v>852</v>
      </c>
      <c r="D285" s="54" t="s">
        <v>143</v>
      </c>
      <c r="E285" s="195">
        <v>3138530750</v>
      </c>
      <c r="F285" s="921" t="s">
        <v>868</v>
      </c>
      <c r="G285" s="205">
        <v>43444</v>
      </c>
      <c r="H285" s="924">
        <v>2456948393</v>
      </c>
      <c r="I285" s="74">
        <f>142.84/111.82</f>
        <v>1.2774101234126276</v>
      </c>
      <c r="J285" s="76" t="s">
        <v>405</v>
      </c>
      <c r="K285" s="196">
        <f>+E285/I285</f>
        <v>2456948393.0621672</v>
      </c>
      <c r="L285" s="899" t="s">
        <v>282</v>
      </c>
      <c r="M285" s="53"/>
    </row>
    <row r="286" spans="2:15" ht="14.25" x14ac:dyDescent="0.2">
      <c r="B286" s="176" t="s">
        <v>235</v>
      </c>
      <c r="C286" s="168" t="s">
        <v>852</v>
      </c>
      <c r="D286" s="54" t="s">
        <v>143</v>
      </c>
      <c r="E286" s="195">
        <v>3166875084</v>
      </c>
      <c r="F286" s="921" t="s">
        <v>869</v>
      </c>
      <c r="G286" s="205">
        <v>43507</v>
      </c>
      <c r="H286" s="924">
        <v>2456948393</v>
      </c>
      <c r="I286" s="74">
        <f>100.6/78.05</f>
        <v>1.2889173606662396</v>
      </c>
      <c r="J286" s="76" t="s">
        <v>417</v>
      </c>
      <c r="K286" s="196">
        <f>+E286/I286</f>
        <v>2457003979.1868787</v>
      </c>
      <c r="L286" s="899" t="s">
        <v>282</v>
      </c>
      <c r="M286" s="53"/>
    </row>
    <row r="287" spans="2:15" ht="14.25" x14ac:dyDescent="0.2">
      <c r="B287" s="176" t="s">
        <v>238</v>
      </c>
      <c r="C287" s="168" t="s">
        <v>852</v>
      </c>
      <c r="D287" s="54" t="s">
        <v>143</v>
      </c>
      <c r="E287" s="195">
        <v>7000000000</v>
      </c>
      <c r="F287" s="921" t="s">
        <v>870</v>
      </c>
      <c r="G287" s="205">
        <v>43550</v>
      </c>
      <c r="H287" s="924">
        <v>2456948393</v>
      </c>
      <c r="I287" s="74">
        <f>101.18/78.05</f>
        <v>1.2963484945547727</v>
      </c>
      <c r="J287" s="76" t="s">
        <v>424</v>
      </c>
      <c r="K287" s="196">
        <f>+E287/I287</f>
        <v>5399782565.7244511</v>
      </c>
      <c r="L287" s="899" t="s">
        <v>425</v>
      </c>
      <c r="M287" s="53"/>
    </row>
    <row r="288" spans="2:15" ht="15" x14ac:dyDescent="0.2">
      <c r="B288" s="176" t="s">
        <v>241</v>
      </c>
      <c r="C288" s="168" t="s">
        <v>852</v>
      </c>
      <c r="D288" s="54" t="s">
        <v>143</v>
      </c>
      <c r="E288" s="922"/>
      <c r="F288" s="921" t="s">
        <v>871</v>
      </c>
      <c r="G288" s="205"/>
      <c r="H288" s="924">
        <v>2456948393</v>
      </c>
      <c r="I288" s="74">
        <f>101.18/78.05</f>
        <v>1.2963484945547727</v>
      </c>
      <c r="J288" s="76"/>
      <c r="K288" s="196"/>
      <c r="L288" s="923" t="s">
        <v>481</v>
      </c>
      <c r="M288" s="53"/>
    </row>
    <row r="289" spans="1:18" ht="15" x14ac:dyDescent="0.2">
      <c r="B289" s="176" t="s">
        <v>319</v>
      </c>
      <c r="C289" s="168" t="s">
        <v>852</v>
      </c>
      <c r="D289" s="54" t="s">
        <v>143</v>
      </c>
      <c r="E289" s="922"/>
      <c r="F289" s="921" t="s">
        <v>872</v>
      </c>
      <c r="G289" s="205"/>
      <c r="H289" s="920">
        <v>1455974867</v>
      </c>
      <c r="I289" s="74">
        <f>101.18/78.05</f>
        <v>1.2963484945547727</v>
      </c>
      <c r="J289" s="76"/>
      <c r="K289" s="196"/>
      <c r="L289" s="923" t="s">
        <v>481</v>
      </c>
      <c r="M289" s="53"/>
    </row>
    <row r="290" spans="1:18" ht="15" x14ac:dyDescent="0.2">
      <c r="B290" s="176" t="s">
        <v>320</v>
      </c>
      <c r="C290" s="168" t="s">
        <v>852</v>
      </c>
      <c r="D290" s="54" t="s">
        <v>143</v>
      </c>
      <c r="E290" s="922">
        <v>6309098263</v>
      </c>
      <c r="F290" s="921" t="s">
        <v>873</v>
      </c>
      <c r="G290" s="205">
        <v>43612</v>
      </c>
      <c r="H290" s="920">
        <v>1455974867</v>
      </c>
      <c r="I290" s="74">
        <f>102.12/78.05</f>
        <v>1.3083920563741192</v>
      </c>
      <c r="J290" s="76" t="s">
        <v>480</v>
      </c>
      <c r="K290" s="196">
        <f>+E290/I290</f>
        <v>4822024279.5451431</v>
      </c>
      <c r="L290" s="899" t="s">
        <v>501</v>
      </c>
      <c r="M290" s="53"/>
    </row>
    <row r="291" spans="1:18" ht="15" x14ac:dyDescent="0.2">
      <c r="B291" s="176" t="s">
        <v>321</v>
      </c>
      <c r="C291" s="168" t="s">
        <v>852</v>
      </c>
      <c r="D291" s="54" t="s">
        <v>143</v>
      </c>
      <c r="E291" s="922"/>
      <c r="F291" s="921" t="s">
        <v>874</v>
      </c>
      <c r="G291" s="205"/>
      <c r="H291" s="920">
        <v>1455974867</v>
      </c>
      <c r="I291" s="74"/>
      <c r="J291" s="76"/>
      <c r="K291" s="196"/>
      <c r="L291" s="899" t="s">
        <v>282</v>
      </c>
      <c r="M291" s="53"/>
    </row>
    <row r="292" spans="1:18" ht="15" x14ac:dyDescent="0.2">
      <c r="B292" s="176" t="s">
        <v>322</v>
      </c>
      <c r="C292" s="168" t="s">
        <v>852</v>
      </c>
      <c r="D292" s="54" t="s">
        <v>143</v>
      </c>
      <c r="E292" s="922"/>
      <c r="F292" s="921" t="s">
        <v>875</v>
      </c>
      <c r="G292" s="205"/>
      <c r="H292" s="920">
        <v>1455974867</v>
      </c>
      <c r="I292" s="74"/>
      <c r="J292" s="76"/>
      <c r="K292" s="196"/>
      <c r="L292" s="899" t="s">
        <v>282</v>
      </c>
      <c r="M292" s="53"/>
    </row>
    <row r="293" spans="1:18" ht="15" x14ac:dyDescent="0.25">
      <c r="B293" s="186" t="s">
        <v>323</v>
      </c>
      <c r="C293" s="187" t="s">
        <v>852</v>
      </c>
      <c r="D293" s="57" t="s">
        <v>143</v>
      </c>
      <c r="E293" s="188">
        <v>2643821720</v>
      </c>
      <c r="F293" s="189" t="s">
        <v>876</v>
      </c>
      <c r="G293" s="919">
        <v>43650</v>
      </c>
      <c r="H293" s="918">
        <v>1455974867</v>
      </c>
      <c r="I293" s="74">
        <f>102.44/78.05</f>
        <v>1.3124919923126201</v>
      </c>
      <c r="J293" s="76" t="s">
        <v>502</v>
      </c>
      <c r="K293" s="196">
        <f>+E293/I293</f>
        <v>2014352647.8524013</v>
      </c>
      <c r="L293" s="917" t="s">
        <v>503</v>
      </c>
      <c r="M293" s="53"/>
    </row>
    <row r="294" spans="1:18" ht="15" x14ac:dyDescent="0.25">
      <c r="B294" s="186" t="s">
        <v>1269</v>
      </c>
      <c r="C294" s="187" t="s">
        <v>852</v>
      </c>
      <c r="D294" s="57" t="s">
        <v>143</v>
      </c>
      <c r="E294" s="188">
        <v>9754517</v>
      </c>
      <c r="F294" s="189" t="s">
        <v>876</v>
      </c>
      <c r="G294" s="919">
        <v>43658</v>
      </c>
      <c r="H294" s="918"/>
      <c r="I294" s="74">
        <f>102.71/78.05</f>
        <v>1.3159513132607303</v>
      </c>
      <c r="J294" s="76" t="s">
        <v>504</v>
      </c>
      <c r="K294" s="196">
        <f>+E294/I294</f>
        <v>7412521.194138837</v>
      </c>
      <c r="L294" s="917" t="s">
        <v>505</v>
      </c>
      <c r="M294" s="53"/>
    </row>
    <row r="295" spans="1:18" ht="15" x14ac:dyDescent="0.25">
      <c r="B295" s="186" t="s">
        <v>1269</v>
      </c>
      <c r="C295" s="187" t="s">
        <v>852</v>
      </c>
      <c r="D295" s="57" t="s">
        <v>143</v>
      </c>
      <c r="E295" s="188">
        <v>3518806545</v>
      </c>
      <c r="F295" s="189"/>
      <c r="G295" s="919">
        <v>43916</v>
      </c>
      <c r="H295" s="918"/>
      <c r="I295" s="74">
        <f>104.94/78.05</f>
        <v>1.3445227418321588</v>
      </c>
      <c r="J295" s="76" t="s">
        <v>877</v>
      </c>
      <c r="K295" s="196">
        <f>+E295/I295</f>
        <v>2617141707.9974275</v>
      </c>
      <c r="L295" s="917"/>
      <c r="M295" s="53"/>
    </row>
    <row r="296" spans="1:18" s="145" customFormat="1" x14ac:dyDescent="0.2">
      <c r="B296" s="190" t="s">
        <v>506</v>
      </c>
      <c r="C296" s="191"/>
      <c r="D296" s="148"/>
      <c r="E296" s="192">
        <f>SUM(E270:E294)</f>
        <v>65730763874</v>
      </c>
      <c r="F296" s="193"/>
      <c r="G296" s="916"/>
      <c r="H296" s="915">
        <f>SUM(H270:H294)</f>
        <v>51504945409</v>
      </c>
      <c r="I296" s="149"/>
      <c r="J296" s="150"/>
      <c r="K296" s="914">
        <f>SUM(K270:K295)</f>
        <v>54171980229.711578</v>
      </c>
      <c r="L296" s="913">
        <f>+K296-H296</f>
        <v>2667034820.7115784</v>
      </c>
      <c r="M296" s="912"/>
      <c r="O296" s="56"/>
      <c r="P296" s="56"/>
      <c r="Q296" s="56"/>
      <c r="R296" s="56"/>
    </row>
    <row r="297" spans="1:18" x14ac:dyDescent="0.2">
      <c r="B297" s="911"/>
      <c r="C297" s="911"/>
      <c r="D297" s="53"/>
      <c r="E297" s="53"/>
      <c r="F297" s="53"/>
      <c r="G297" s="911"/>
      <c r="H297" s="910"/>
      <c r="I297" s="53"/>
      <c r="J297" s="53"/>
      <c r="K297" s="53"/>
      <c r="L297" s="53"/>
      <c r="M297" s="53"/>
    </row>
    <row r="298" spans="1:18" ht="15" x14ac:dyDescent="0.2">
      <c r="A298" s="1" t="s">
        <v>563</v>
      </c>
      <c r="B298" s="169" t="s">
        <v>411</v>
      </c>
      <c r="C298" s="169"/>
      <c r="D298" s="908"/>
      <c r="E298" s="908"/>
      <c r="F298" s="908"/>
      <c r="G298" s="169"/>
      <c r="H298" s="909"/>
      <c r="I298" s="908"/>
      <c r="J298" s="908"/>
      <c r="K298" s="908"/>
      <c r="L298" s="908"/>
      <c r="M298" s="53"/>
    </row>
    <row r="299" spans="1:18" s="178" customFormat="1" ht="15" x14ac:dyDescent="0.2">
      <c r="B299" s="181" t="s">
        <v>130</v>
      </c>
      <c r="C299" s="182" t="s">
        <v>131</v>
      </c>
      <c r="D299" s="182" t="s">
        <v>132</v>
      </c>
      <c r="E299" s="702" t="s">
        <v>133</v>
      </c>
      <c r="F299" s="703"/>
      <c r="G299" s="702" t="s">
        <v>134</v>
      </c>
      <c r="H299" s="704"/>
      <c r="I299" s="704"/>
      <c r="J299" s="704"/>
      <c r="K299" s="703"/>
      <c r="L299" s="183" t="s">
        <v>96</v>
      </c>
      <c r="M299" s="183" t="s">
        <v>1268</v>
      </c>
      <c r="O299" s="907"/>
      <c r="P299" s="907"/>
      <c r="Q299" s="907"/>
      <c r="R299" s="907"/>
    </row>
    <row r="300" spans="1:18" ht="45" x14ac:dyDescent="0.2">
      <c r="B300" s="181"/>
      <c r="C300" s="182"/>
      <c r="D300" s="906"/>
      <c r="E300" s="28" t="s">
        <v>135</v>
      </c>
      <c r="F300" s="28" t="s">
        <v>136</v>
      </c>
      <c r="G300" s="184" t="s">
        <v>761</v>
      </c>
      <c r="H300" s="905" t="s">
        <v>137</v>
      </c>
      <c r="I300" s="184" t="s">
        <v>138</v>
      </c>
      <c r="J300" s="184" t="s">
        <v>139</v>
      </c>
      <c r="K300" s="28" t="s">
        <v>140</v>
      </c>
      <c r="L300" s="904"/>
      <c r="M300" s="53"/>
    </row>
    <row r="301" spans="1:18" ht="28.5" x14ac:dyDescent="0.2">
      <c r="B301" s="176" t="s">
        <v>1267</v>
      </c>
      <c r="C301" s="197" t="s">
        <v>878</v>
      </c>
      <c r="D301" s="54" t="s">
        <v>143</v>
      </c>
      <c r="E301" s="180">
        <v>13016958191</v>
      </c>
      <c r="F301" s="902">
        <v>43465</v>
      </c>
      <c r="G301" s="903">
        <v>43462</v>
      </c>
      <c r="H301" s="901">
        <v>10214287467</v>
      </c>
      <c r="I301" s="78">
        <f>142.84/111.82</f>
        <v>1.2774101234126276</v>
      </c>
      <c r="J301" s="79" t="s">
        <v>412</v>
      </c>
      <c r="K301" s="49">
        <f>+E301/I301</f>
        <v>10190116668.42355</v>
      </c>
      <c r="L301" s="899" t="s">
        <v>879</v>
      </c>
      <c r="M301" s="53"/>
    </row>
    <row r="302" spans="1:18" ht="15" x14ac:dyDescent="0.2">
      <c r="B302" s="176"/>
      <c r="C302" s="198" t="s">
        <v>878</v>
      </c>
      <c r="D302" s="54" t="s">
        <v>143</v>
      </c>
      <c r="E302" s="180">
        <v>30876023</v>
      </c>
      <c r="F302" s="902">
        <v>43465</v>
      </c>
      <c r="G302" s="903">
        <v>43469</v>
      </c>
      <c r="H302" s="901"/>
      <c r="I302" s="78">
        <f>142.84/111.82</f>
        <v>1.2774101234126276</v>
      </c>
      <c r="J302" s="79" t="s">
        <v>412</v>
      </c>
      <c r="K302" s="49">
        <f>+E302/I302</f>
        <v>24170798.738868661</v>
      </c>
      <c r="L302" s="899" t="s">
        <v>315</v>
      </c>
      <c r="M302" s="53"/>
    </row>
    <row r="303" spans="1:18" ht="15" x14ac:dyDescent="0.2">
      <c r="B303" s="176" t="s">
        <v>1266</v>
      </c>
      <c r="C303" s="198" t="s">
        <v>878</v>
      </c>
      <c r="D303" s="54" t="s">
        <v>143</v>
      </c>
      <c r="E303" s="180">
        <v>55856315730</v>
      </c>
      <c r="F303" s="902">
        <v>43830</v>
      </c>
      <c r="G303" s="206">
        <v>43829</v>
      </c>
      <c r="H303" s="901">
        <v>42105325891</v>
      </c>
      <c r="I303" s="94">
        <f>103.54/78.05</f>
        <v>1.3265855221012173</v>
      </c>
      <c r="J303" s="95" t="s">
        <v>564</v>
      </c>
      <c r="K303" s="900">
        <f>+E303/I303</f>
        <v>42105325890.733047</v>
      </c>
      <c r="L303" s="899" t="s">
        <v>565</v>
      </c>
      <c r="M303" s="53"/>
    </row>
  </sheetData>
  <mergeCells count="19">
    <mergeCell ref="G257:K257"/>
    <mergeCell ref="E268:F268"/>
    <mergeCell ref="G268:K268"/>
    <mergeCell ref="G182:K182"/>
    <mergeCell ref="O208:Q208"/>
    <mergeCell ref="E299:F299"/>
    <mergeCell ref="G299:K299"/>
    <mergeCell ref="E202:F202"/>
    <mergeCell ref="G202:K202"/>
    <mergeCell ref="B2:L2"/>
    <mergeCell ref="B265:M266"/>
    <mergeCell ref="E4:F4"/>
    <mergeCell ref="G4:K4"/>
    <mergeCell ref="E151:F151"/>
    <mergeCell ref="G151:K151"/>
    <mergeCell ref="E169:F169"/>
    <mergeCell ref="G169:K169"/>
    <mergeCell ref="E182:F182"/>
    <mergeCell ref="E257:F257"/>
  </mergeCells>
  <hyperlinks>
    <hyperlink ref="K249" r:id="rId1" display="..\..\Varios\2019-10-07 Cálculos incumplimiento fondeo Ambiental.xlsx" xr:uid="{33B3AA01-07F6-4FF0-9733-14B9D9676B34}"/>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E8E456-8159-4454-BBFD-28F3AABD2391}">
  <dimension ref="B1:M81"/>
  <sheetViews>
    <sheetView zoomScale="85" zoomScaleNormal="85" workbookViewId="0">
      <selection activeCell="H6" sqref="H6:L19"/>
    </sheetView>
  </sheetViews>
  <sheetFormatPr baseColWidth="10" defaultColWidth="11.5703125" defaultRowHeight="15" x14ac:dyDescent="0.25"/>
  <cols>
    <col min="1" max="7" width="11.5703125" style="82"/>
    <col min="8" max="8" width="5.5703125" style="82" customWidth="1"/>
    <col min="9" max="9" width="19.7109375" style="82" customWidth="1"/>
    <col min="10" max="11" width="11.5703125" style="82"/>
    <col min="12" max="12" width="19.28515625" style="82" customWidth="1"/>
    <col min="13" max="16384" width="11.5703125" style="82"/>
  </cols>
  <sheetData>
    <row r="1" spans="2:13" ht="15" customHeight="1" x14ac:dyDescent="0.25">
      <c r="B1" s="705" t="s">
        <v>325</v>
      </c>
      <c r="C1" s="706"/>
      <c r="D1" s="706"/>
      <c r="E1" s="706"/>
      <c r="F1" s="706"/>
      <c r="G1" s="706"/>
      <c r="H1" s="706"/>
      <c r="I1" s="706"/>
      <c r="J1" s="706"/>
      <c r="K1" s="706"/>
      <c r="L1" s="707"/>
    </row>
    <row r="2" spans="2:13" ht="15" customHeight="1" x14ac:dyDescent="0.25">
      <c r="B2" s="708"/>
      <c r="C2" s="709"/>
      <c r="D2" s="709"/>
      <c r="E2" s="709"/>
      <c r="F2" s="709"/>
      <c r="G2" s="709"/>
      <c r="H2" s="709"/>
      <c r="I2" s="709"/>
      <c r="J2" s="709"/>
      <c r="K2" s="709"/>
      <c r="L2" s="710"/>
    </row>
    <row r="3" spans="2:13" ht="51.75" customHeight="1" x14ac:dyDescent="0.25">
      <c r="B3" s="711" t="s">
        <v>364</v>
      </c>
      <c r="C3" s="712"/>
      <c r="D3" s="712"/>
      <c r="E3" s="713"/>
      <c r="F3" s="105">
        <v>44111</v>
      </c>
      <c r="G3" s="711" t="s">
        <v>365</v>
      </c>
      <c r="H3" s="712"/>
      <c r="I3" s="713"/>
      <c r="J3" s="714">
        <v>44118</v>
      </c>
      <c r="K3" s="715"/>
      <c r="L3" s="716"/>
    </row>
    <row r="4" spans="2:13" ht="20.25" customHeight="1" x14ac:dyDescent="0.25">
      <c r="B4" s="717" t="s">
        <v>324</v>
      </c>
      <c r="C4" s="718"/>
      <c r="D4" s="718"/>
      <c r="E4" s="718"/>
      <c r="F4" s="718"/>
      <c r="G4" s="718"/>
      <c r="H4" s="719"/>
      <c r="I4" s="140" t="s">
        <v>575</v>
      </c>
      <c r="J4" s="140" t="s">
        <v>2</v>
      </c>
      <c r="K4" s="723" t="s">
        <v>0</v>
      </c>
      <c r="L4" s="724"/>
    </row>
    <row r="5" spans="2:13" ht="18.75" customHeight="1" x14ac:dyDescent="0.25">
      <c r="B5" s="720"/>
      <c r="C5" s="721"/>
      <c r="D5" s="721"/>
      <c r="E5" s="721"/>
      <c r="F5" s="721"/>
      <c r="G5" s="721"/>
      <c r="H5" s="722"/>
      <c r="I5" s="139" t="s">
        <v>576</v>
      </c>
      <c r="J5" s="140">
        <v>2</v>
      </c>
      <c r="K5" s="723" t="s">
        <v>366</v>
      </c>
      <c r="L5" s="724"/>
    </row>
    <row r="6" spans="2:13" ht="24" customHeight="1" x14ac:dyDescent="0.25">
      <c r="B6" s="725" t="s">
        <v>533</v>
      </c>
      <c r="C6" s="726"/>
      <c r="D6" s="726"/>
      <c r="E6" s="726"/>
      <c r="F6" s="726"/>
      <c r="G6" s="727"/>
      <c r="H6" s="725" t="s">
        <v>534</v>
      </c>
      <c r="I6" s="726"/>
      <c r="J6" s="726"/>
      <c r="K6" s="726"/>
      <c r="L6" s="727"/>
    </row>
    <row r="7" spans="2:13" x14ac:dyDescent="0.25">
      <c r="B7" s="725"/>
      <c r="C7" s="726"/>
      <c r="D7" s="726"/>
      <c r="E7" s="726"/>
      <c r="F7" s="726"/>
      <c r="G7" s="727"/>
      <c r="H7" s="725"/>
      <c r="I7" s="726"/>
      <c r="J7" s="726"/>
      <c r="K7" s="726"/>
      <c r="L7" s="727"/>
    </row>
    <row r="8" spans="2:13" x14ac:dyDescent="0.25">
      <c r="B8" s="725"/>
      <c r="C8" s="726"/>
      <c r="D8" s="726"/>
      <c r="E8" s="726"/>
      <c r="F8" s="726"/>
      <c r="G8" s="727"/>
      <c r="H8" s="725"/>
      <c r="I8" s="726"/>
      <c r="J8" s="726"/>
      <c r="K8" s="726"/>
      <c r="L8" s="727"/>
    </row>
    <row r="9" spans="2:13" ht="15" customHeight="1" x14ac:dyDescent="0.25">
      <c r="B9" s="725"/>
      <c r="C9" s="726"/>
      <c r="D9" s="726"/>
      <c r="E9" s="726"/>
      <c r="F9" s="726"/>
      <c r="G9" s="727"/>
      <c r="H9" s="725"/>
      <c r="I9" s="726"/>
      <c r="J9" s="726"/>
      <c r="K9" s="726"/>
      <c r="L9" s="727"/>
    </row>
    <row r="10" spans="2:13" ht="15" customHeight="1" x14ac:dyDescent="0.25">
      <c r="B10" s="725"/>
      <c r="C10" s="726"/>
      <c r="D10" s="726"/>
      <c r="E10" s="726"/>
      <c r="F10" s="726"/>
      <c r="G10" s="727"/>
      <c r="H10" s="725"/>
      <c r="I10" s="726"/>
      <c r="J10" s="726"/>
      <c r="K10" s="726"/>
      <c r="L10" s="727"/>
    </row>
    <row r="11" spans="2:13" ht="15" customHeight="1" x14ac:dyDescent="0.25">
      <c r="B11" s="725"/>
      <c r="C11" s="726"/>
      <c r="D11" s="726"/>
      <c r="E11" s="726"/>
      <c r="F11" s="726"/>
      <c r="G11" s="727"/>
      <c r="H11" s="725"/>
      <c r="I11" s="726"/>
      <c r="J11" s="726"/>
      <c r="K11" s="726"/>
      <c r="L11" s="727"/>
    </row>
    <row r="12" spans="2:13" ht="15" customHeight="1" x14ac:dyDescent="0.25">
      <c r="B12" s="725"/>
      <c r="C12" s="726"/>
      <c r="D12" s="726"/>
      <c r="E12" s="726"/>
      <c r="F12" s="726"/>
      <c r="G12" s="727"/>
      <c r="H12" s="725"/>
      <c r="I12" s="726"/>
      <c r="J12" s="726"/>
      <c r="K12" s="726"/>
      <c r="L12" s="727"/>
      <c r="M12" s="82" t="s">
        <v>620</v>
      </c>
    </row>
    <row r="13" spans="2:13" ht="15" customHeight="1" x14ac:dyDescent="0.25">
      <c r="B13" s="725"/>
      <c r="C13" s="726"/>
      <c r="D13" s="726"/>
      <c r="E13" s="726"/>
      <c r="F13" s="726"/>
      <c r="G13" s="727"/>
      <c r="H13" s="725"/>
      <c r="I13" s="726"/>
      <c r="J13" s="726"/>
      <c r="K13" s="726"/>
      <c r="L13" s="727"/>
    </row>
    <row r="14" spans="2:13" ht="15" customHeight="1" x14ac:dyDescent="0.25">
      <c r="B14" s="725"/>
      <c r="C14" s="726"/>
      <c r="D14" s="726"/>
      <c r="E14" s="726"/>
      <c r="F14" s="726"/>
      <c r="G14" s="727"/>
      <c r="H14" s="725"/>
      <c r="I14" s="726"/>
      <c r="J14" s="726"/>
      <c r="K14" s="726"/>
      <c r="L14" s="727"/>
    </row>
    <row r="15" spans="2:13" ht="15" customHeight="1" x14ac:dyDescent="0.25">
      <c r="B15" s="725"/>
      <c r="C15" s="726"/>
      <c r="D15" s="726"/>
      <c r="E15" s="726"/>
      <c r="F15" s="726"/>
      <c r="G15" s="727"/>
      <c r="H15" s="725"/>
      <c r="I15" s="726"/>
      <c r="J15" s="726"/>
      <c r="K15" s="726"/>
      <c r="L15" s="727"/>
    </row>
    <row r="16" spans="2:13" ht="15" customHeight="1" x14ac:dyDescent="0.25">
      <c r="B16" s="725"/>
      <c r="C16" s="726"/>
      <c r="D16" s="726"/>
      <c r="E16" s="726"/>
      <c r="F16" s="726"/>
      <c r="G16" s="727"/>
      <c r="H16" s="725"/>
      <c r="I16" s="726"/>
      <c r="J16" s="726"/>
      <c r="K16" s="726"/>
      <c r="L16" s="727"/>
    </row>
    <row r="17" spans="2:12" ht="15" customHeight="1" x14ac:dyDescent="0.25">
      <c r="B17" s="725"/>
      <c r="C17" s="726"/>
      <c r="D17" s="726"/>
      <c r="E17" s="726"/>
      <c r="F17" s="726"/>
      <c r="G17" s="727"/>
      <c r="H17" s="725"/>
      <c r="I17" s="726"/>
      <c r="J17" s="726"/>
      <c r="K17" s="726"/>
      <c r="L17" s="727"/>
    </row>
    <row r="18" spans="2:12" ht="15" customHeight="1" x14ac:dyDescent="0.25">
      <c r="B18" s="725"/>
      <c r="C18" s="726"/>
      <c r="D18" s="726"/>
      <c r="E18" s="726"/>
      <c r="F18" s="726"/>
      <c r="G18" s="727"/>
      <c r="H18" s="725"/>
      <c r="I18" s="726"/>
      <c r="J18" s="726"/>
      <c r="K18" s="726"/>
      <c r="L18" s="727"/>
    </row>
    <row r="19" spans="2:12" ht="15" customHeight="1" thickBot="1" x14ac:dyDescent="0.3">
      <c r="B19" s="725"/>
      <c r="C19" s="726"/>
      <c r="D19" s="726"/>
      <c r="E19" s="726"/>
      <c r="F19" s="726"/>
      <c r="G19" s="727"/>
      <c r="H19" s="725"/>
      <c r="I19" s="726"/>
      <c r="J19" s="726"/>
      <c r="K19" s="726"/>
      <c r="L19" s="727"/>
    </row>
    <row r="20" spans="2:12" ht="15" customHeight="1" x14ac:dyDescent="0.25">
      <c r="B20" s="728" t="s">
        <v>916</v>
      </c>
      <c r="C20" s="729"/>
      <c r="D20" s="729"/>
      <c r="E20" s="729"/>
      <c r="F20" s="729"/>
      <c r="G20" s="730"/>
      <c r="H20" s="734" t="s">
        <v>1230</v>
      </c>
      <c r="I20" s="735"/>
      <c r="J20" s="735"/>
      <c r="K20" s="735"/>
      <c r="L20" s="736"/>
    </row>
    <row r="21" spans="2:12" ht="36.75" customHeight="1" thickBot="1" x14ac:dyDescent="0.3">
      <c r="B21" s="731"/>
      <c r="C21" s="732"/>
      <c r="D21" s="732"/>
      <c r="E21" s="732"/>
      <c r="F21" s="732"/>
      <c r="G21" s="733"/>
      <c r="H21" s="737"/>
      <c r="I21" s="738"/>
      <c r="J21" s="738"/>
      <c r="K21" s="738"/>
      <c r="L21" s="739"/>
    </row>
    <row r="22" spans="2:12" ht="15" customHeight="1" x14ac:dyDescent="0.25">
      <c r="B22" s="740" t="s">
        <v>587</v>
      </c>
      <c r="C22" s="741"/>
      <c r="D22" s="741"/>
      <c r="E22" s="741"/>
      <c r="F22" s="741"/>
      <c r="G22" s="742"/>
      <c r="H22" s="740" t="s">
        <v>588</v>
      </c>
      <c r="I22" s="741"/>
      <c r="J22" s="741"/>
      <c r="K22" s="741"/>
      <c r="L22" s="742"/>
    </row>
    <row r="23" spans="2:12" ht="15" customHeight="1" x14ac:dyDescent="0.25">
      <c r="B23" s="725"/>
      <c r="C23" s="726"/>
      <c r="D23" s="726"/>
      <c r="E23" s="726"/>
      <c r="F23" s="726"/>
      <c r="G23" s="727"/>
      <c r="H23" s="725"/>
      <c r="I23" s="726"/>
      <c r="J23" s="726"/>
      <c r="K23" s="726"/>
      <c r="L23" s="727"/>
    </row>
    <row r="24" spans="2:12" x14ac:dyDescent="0.25">
      <c r="B24" s="725"/>
      <c r="C24" s="726"/>
      <c r="D24" s="726"/>
      <c r="E24" s="726"/>
      <c r="F24" s="726"/>
      <c r="G24" s="727"/>
      <c r="H24" s="725"/>
      <c r="I24" s="726"/>
      <c r="J24" s="726"/>
      <c r="K24" s="726"/>
      <c r="L24" s="727"/>
    </row>
    <row r="25" spans="2:12" ht="15" customHeight="1" x14ac:dyDescent="0.25">
      <c r="B25" s="725"/>
      <c r="C25" s="726"/>
      <c r="D25" s="726"/>
      <c r="E25" s="726"/>
      <c r="F25" s="726"/>
      <c r="G25" s="727"/>
      <c r="H25" s="725"/>
      <c r="I25" s="726"/>
      <c r="J25" s="726"/>
      <c r="K25" s="726"/>
      <c r="L25" s="727"/>
    </row>
    <row r="26" spans="2:12" ht="15" customHeight="1" x14ac:dyDescent="0.25">
      <c r="B26" s="725"/>
      <c r="C26" s="726"/>
      <c r="D26" s="726"/>
      <c r="E26" s="726"/>
      <c r="F26" s="726"/>
      <c r="G26" s="727"/>
      <c r="H26" s="725"/>
      <c r="I26" s="726"/>
      <c r="J26" s="726"/>
      <c r="K26" s="726"/>
      <c r="L26" s="727"/>
    </row>
    <row r="27" spans="2:12" ht="15" customHeight="1" x14ac:dyDescent="0.25">
      <c r="B27" s="725"/>
      <c r="C27" s="726"/>
      <c r="D27" s="726"/>
      <c r="E27" s="726"/>
      <c r="F27" s="726"/>
      <c r="G27" s="727"/>
      <c r="H27" s="725"/>
      <c r="I27" s="726"/>
      <c r="J27" s="726"/>
      <c r="K27" s="726"/>
      <c r="L27" s="727"/>
    </row>
    <row r="28" spans="2:12" ht="15" customHeight="1" x14ac:dyDescent="0.25">
      <c r="B28" s="725"/>
      <c r="C28" s="726"/>
      <c r="D28" s="726"/>
      <c r="E28" s="726"/>
      <c r="F28" s="726"/>
      <c r="G28" s="727"/>
      <c r="H28" s="725"/>
      <c r="I28" s="726"/>
      <c r="J28" s="726"/>
      <c r="K28" s="726"/>
      <c r="L28" s="727"/>
    </row>
    <row r="29" spans="2:12" ht="15" customHeight="1" x14ac:dyDescent="0.25">
      <c r="B29" s="725"/>
      <c r="C29" s="726"/>
      <c r="D29" s="726"/>
      <c r="E29" s="726"/>
      <c r="F29" s="726"/>
      <c r="G29" s="727"/>
      <c r="H29" s="725"/>
      <c r="I29" s="726"/>
      <c r="J29" s="726"/>
      <c r="K29" s="726"/>
      <c r="L29" s="727"/>
    </row>
    <row r="30" spans="2:12" ht="15" customHeight="1" x14ac:dyDescent="0.25">
      <c r="B30" s="725"/>
      <c r="C30" s="726"/>
      <c r="D30" s="726"/>
      <c r="E30" s="726"/>
      <c r="F30" s="726"/>
      <c r="G30" s="727"/>
      <c r="H30" s="725"/>
      <c r="I30" s="726"/>
      <c r="J30" s="726"/>
      <c r="K30" s="726"/>
      <c r="L30" s="727"/>
    </row>
    <row r="31" spans="2:12" ht="15" customHeight="1" x14ac:dyDescent="0.25">
      <c r="B31" s="725"/>
      <c r="C31" s="726"/>
      <c r="D31" s="726"/>
      <c r="E31" s="726"/>
      <c r="F31" s="726"/>
      <c r="G31" s="727"/>
      <c r="H31" s="725"/>
      <c r="I31" s="726"/>
      <c r="J31" s="726"/>
      <c r="K31" s="726"/>
      <c r="L31" s="727"/>
    </row>
    <row r="32" spans="2:12" ht="15" customHeight="1" x14ac:dyDescent="0.25">
      <c r="B32" s="725"/>
      <c r="C32" s="726"/>
      <c r="D32" s="726"/>
      <c r="E32" s="726"/>
      <c r="F32" s="726"/>
      <c r="G32" s="727"/>
      <c r="H32" s="725"/>
      <c r="I32" s="726"/>
      <c r="J32" s="726"/>
      <c r="K32" s="726"/>
      <c r="L32" s="727"/>
    </row>
    <row r="33" spans="2:12" ht="15" customHeight="1" x14ac:dyDescent="0.25">
      <c r="B33" s="725"/>
      <c r="C33" s="726"/>
      <c r="D33" s="726"/>
      <c r="E33" s="726"/>
      <c r="F33" s="726"/>
      <c r="G33" s="727"/>
      <c r="H33" s="725"/>
      <c r="I33" s="726"/>
      <c r="J33" s="726"/>
      <c r="K33" s="726"/>
      <c r="L33" s="727"/>
    </row>
    <row r="34" spans="2:12" ht="15" customHeight="1" x14ac:dyDescent="0.25">
      <c r="B34" s="725"/>
      <c r="C34" s="726"/>
      <c r="D34" s="726"/>
      <c r="E34" s="726"/>
      <c r="F34" s="726"/>
      <c r="G34" s="727"/>
      <c r="H34" s="725"/>
      <c r="I34" s="726"/>
      <c r="J34" s="726"/>
      <c r="K34" s="726"/>
      <c r="L34" s="727"/>
    </row>
    <row r="35" spans="2:12" ht="49.5" customHeight="1" thickBot="1" x14ac:dyDescent="0.3">
      <c r="B35" s="725"/>
      <c r="C35" s="726"/>
      <c r="D35" s="726"/>
      <c r="E35" s="726"/>
      <c r="F35" s="726"/>
      <c r="G35" s="727"/>
      <c r="H35" s="725"/>
      <c r="I35" s="726"/>
      <c r="J35" s="726"/>
      <c r="K35" s="726"/>
      <c r="L35" s="727"/>
    </row>
    <row r="36" spans="2:12" ht="33.75" customHeight="1" x14ac:dyDescent="0.25">
      <c r="B36" s="728" t="s">
        <v>1231</v>
      </c>
      <c r="C36" s="729"/>
      <c r="D36" s="729"/>
      <c r="E36" s="729"/>
      <c r="F36" s="729"/>
      <c r="G36" s="730"/>
      <c r="H36" s="734" t="s">
        <v>1232</v>
      </c>
      <c r="I36" s="735"/>
      <c r="J36" s="735"/>
      <c r="K36" s="735"/>
      <c r="L36" s="736"/>
    </row>
    <row r="37" spans="2:12" ht="15" customHeight="1" thickBot="1" x14ac:dyDescent="0.3">
      <c r="B37" s="731"/>
      <c r="C37" s="732"/>
      <c r="D37" s="732"/>
      <c r="E37" s="732"/>
      <c r="F37" s="732"/>
      <c r="G37" s="733"/>
      <c r="H37" s="737"/>
      <c r="I37" s="738"/>
      <c r="J37" s="738"/>
      <c r="K37" s="738"/>
      <c r="L37" s="739"/>
    </row>
    <row r="38" spans="2:12" x14ac:dyDescent="0.25">
      <c r="B38" s="740" t="s">
        <v>587</v>
      </c>
      <c r="C38" s="741"/>
      <c r="D38" s="741"/>
      <c r="E38" s="741"/>
      <c r="F38" s="741"/>
      <c r="G38" s="742"/>
      <c r="H38" s="740" t="s">
        <v>588</v>
      </c>
      <c r="I38" s="741"/>
      <c r="J38" s="741"/>
      <c r="K38" s="741"/>
      <c r="L38" s="742"/>
    </row>
    <row r="39" spans="2:12" x14ac:dyDescent="0.25">
      <c r="B39" s="725"/>
      <c r="C39" s="726"/>
      <c r="D39" s="726"/>
      <c r="E39" s="726"/>
      <c r="F39" s="726"/>
      <c r="G39" s="727"/>
      <c r="H39" s="725"/>
      <c r="I39" s="726"/>
      <c r="J39" s="726"/>
      <c r="K39" s="726"/>
      <c r="L39" s="727"/>
    </row>
    <row r="40" spans="2:12" x14ac:dyDescent="0.25">
      <c r="B40" s="725"/>
      <c r="C40" s="726"/>
      <c r="D40" s="726"/>
      <c r="E40" s="726"/>
      <c r="F40" s="726"/>
      <c r="G40" s="727"/>
      <c r="H40" s="725"/>
      <c r="I40" s="726"/>
      <c r="J40" s="726"/>
      <c r="K40" s="726"/>
      <c r="L40" s="727"/>
    </row>
    <row r="41" spans="2:12" x14ac:dyDescent="0.25">
      <c r="B41" s="725"/>
      <c r="C41" s="726"/>
      <c r="D41" s="726"/>
      <c r="E41" s="726"/>
      <c r="F41" s="726"/>
      <c r="G41" s="727"/>
      <c r="H41" s="725"/>
      <c r="I41" s="726"/>
      <c r="J41" s="726"/>
      <c r="K41" s="726"/>
      <c r="L41" s="727"/>
    </row>
    <row r="42" spans="2:12" x14ac:dyDescent="0.25">
      <c r="B42" s="725"/>
      <c r="C42" s="726"/>
      <c r="D42" s="726"/>
      <c r="E42" s="726"/>
      <c r="F42" s="726"/>
      <c r="G42" s="727"/>
      <c r="H42" s="725"/>
      <c r="I42" s="726"/>
      <c r="J42" s="726"/>
      <c r="K42" s="726"/>
      <c r="L42" s="727"/>
    </row>
    <row r="43" spans="2:12" x14ac:dyDescent="0.25">
      <c r="B43" s="725"/>
      <c r="C43" s="726"/>
      <c r="D43" s="726"/>
      <c r="E43" s="726"/>
      <c r="F43" s="726"/>
      <c r="G43" s="727"/>
      <c r="H43" s="725"/>
      <c r="I43" s="726"/>
      <c r="J43" s="726"/>
      <c r="K43" s="726"/>
      <c r="L43" s="727"/>
    </row>
    <row r="44" spans="2:12" x14ac:dyDescent="0.25">
      <c r="B44" s="725"/>
      <c r="C44" s="726"/>
      <c r="D44" s="726"/>
      <c r="E44" s="726"/>
      <c r="F44" s="726"/>
      <c r="G44" s="727"/>
      <c r="H44" s="725"/>
      <c r="I44" s="726"/>
      <c r="J44" s="726"/>
      <c r="K44" s="726"/>
      <c r="L44" s="727"/>
    </row>
    <row r="45" spans="2:12" x14ac:dyDescent="0.25">
      <c r="B45" s="725"/>
      <c r="C45" s="726"/>
      <c r="D45" s="726"/>
      <c r="E45" s="726"/>
      <c r="F45" s="726"/>
      <c r="G45" s="727"/>
      <c r="H45" s="725"/>
      <c r="I45" s="726"/>
      <c r="J45" s="726"/>
      <c r="K45" s="726"/>
      <c r="L45" s="727"/>
    </row>
    <row r="46" spans="2:12" x14ac:dyDescent="0.25">
      <c r="B46" s="725"/>
      <c r="C46" s="726"/>
      <c r="D46" s="726"/>
      <c r="E46" s="726"/>
      <c r="F46" s="726"/>
      <c r="G46" s="727"/>
      <c r="H46" s="725"/>
      <c r="I46" s="726"/>
      <c r="J46" s="726"/>
      <c r="K46" s="726"/>
      <c r="L46" s="727"/>
    </row>
    <row r="47" spans="2:12" ht="109.5" customHeight="1" thickBot="1" x14ac:dyDescent="0.3">
      <c r="B47" s="725"/>
      <c r="C47" s="726"/>
      <c r="D47" s="726"/>
      <c r="E47" s="726"/>
      <c r="F47" s="726"/>
      <c r="G47" s="727"/>
      <c r="H47" s="725"/>
      <c r="I47" s="726"/>
      <c r="J47" s="726"/>
      <c r="K47" s="726"/>
      <c r="L47" s="727"/>
    </row>
    <row r="48" spans="2:12" x14ac:dyDescent="0.25">
      <c r="B48" s="728" t="s">
        <v>1233</v>
      </c>
      <c r="C48" s="729"/>
      <c r="D48" s="729"/>
      <c r="E48" s="729"/>
      <c r="F48" s="729"/>
      <c r="G48" s="730"/>
      <c r="H48" s="734" t="s">
        <v>1234</v>
      </c>
      <c r="I48" s="735"/>
      <c r="J48" s="735"/>
      <c r="K48" s="735"/>
      <c r="L48" s="736"/>
    </row>
    <row r="49" spans="2:12" ht="33.75" customHeight="1" thickBot="1" x14ac:dyDescent="0.3">
      <c r="B49" s="731"/>
      <c r="C49" s="732"/>
      <c r="D49" s="732"/>
      <c r="E49" s="732"/>
      <c r="F49" s="732"/>
      <c r="G49" s="733"/>
      <c r="H49" s="737"/>
      <c r="I49" s="738"/>
      <c r="J49" s="738"/>
      <c r="K49" s="738"/>
      <c r="L49" s="739"/>
    </row>
    <row r="50" spans="2:12" x14ac:dyDescent="0.25">
      <c r="B50" s="740" t="s">
        <v>587</v>
      </c>
      <c r="C50" s="741"/>
      <c r="D50" s="741"/>
      <c r="E50" s="741"/>
      <c r="F50" s="741"/>
      <c r="G50" s="742"/>
      <c r="H50" s="740" t="s">
        <v>588</v>
      </c>
      <c r="I50" s="741"/>
      <c r="J50" s="741"/>
      <c r="K50" s="741"/>
      <c r="L50" s="742"/>
    </row>
    <row r="51" spans="2:12" x14ac:dyDescent="0.25">
      <c r="B51" s="725"/>
      <c r="C51" s="726"/>
      <c r="D51" s="726"/>
      <c r="E51" s="726"/>
      <c r="F51" s="726"/>
      <c r="G51" s="727"/>
      <c r="H51" s="725"/>
      <c r="I51" s="726"/>
      <c r="J51" s="726"/>
      <c r="K51" s="726"/>
      <c r="L51" s="727"/>
    </row>
    <row r="52" spans="2:12" x14ac:dyDescent="0.25">
      <c r="B52" s="725"/>
      <c r="C52" s="726"/>
      <c r="D52" s="726"/>
      <c r="E52" s="726"/>
      <c r="F52" s="726"/>
      <c r="G52" s="727"/>
      <c r="H52" s="725"/>
      <c r="I52" s="726"/>
      <c r="J52" s="726"/>
      <c r="K52" s="726"/>
      <c r="L52" s="727"/>
    </row>
    <row r="53" spans="2:12" x14ac:dyDescent="0.25">
      <c r="B53" s="725"/>
      <c r="C53" s="726"/>
      <c r="D53" s="726"/>
      <c r="E53" s="726"/>
      <c r="F53" s="726"/>
      <c r="G53" s="727"/>
      <c r="H53" s="725"/>
      <c r="I53" s="726"/>
      <c r="J53" s="726"/>
      <c r="K53" s="726"/>
      <c r="L53" s="727"/>
    </row>
    <row r="54" spans="2:12" x14ac:dyDescent="0.25">
      <c r="B54" s="725"/>
      <c r="C54" s="726"/>
      <c r="D54" s="726"/>
      <c r="E54" s="726"/>
      <c r="F54" s="726"/>
      <c r="G54" s="727"/>
      <c r="H54" s="725"/>
      <c r="I54" s="726"/>
      <c r="J54" s="726"/>
      <c r="K54" s="726"/>
      <c r="L54" s="727"/>
    </row>
    <row r="55" spans="2:12" x14ac:dyDescent="0.25">
      <c r="B55" s="725"/>
      <c r="C55" s="726"/>
      <c r="D55" s="726"/>
      <c r="E55" s="726"/>
      <c r="F55" s="726"/>
      <c r="G55" s="727"/>
      <c r="H55" s="725"/>
      <c r="I55" s="726"/>
      <c r="J55" s="726"/>
      <c r="K55" s="726"/>
      <c r="L55" s="727"/>
    </row>
    <row r="56" spans="2:12" x14ac:dyDescent="0.25">
      <c r="B56" s="725"/>
      <c r="C56" s="726"/>
      <c r="D56" s="726"/>
      <c r="E56" s="726"/>
      <c r="F56" s="726"/>
      <c r="G56" s="727"/>
      <c r="H56" s="725"/>
      <c r="I56" s="726"/>
      <c r="J56" s="726"/>
      <c r="K56" s="726"/>
      <c r="L56" s="727"/>
    </row>
    <row r="57" spans="2:12" x14ac:dyDescent="0.25">
      <c r="B57" s="725"/>
      <c r="C57" s="726"/>
      <c r="D57" s="726"/>
      <c r="E57" s="726"/>
      <c r="F57" s="726"/>
      <c r="G57" s="727"/>
      <c r="H57" s="725"/>
      <c r="I57" s="726"/>
      <c r="J57" s="726"/>
      <c r="K57" s="726"/>
      <c r="L57" s="727"/>
    </row>
    <row r="58" spans="2:12" x14ac:dyDescent="0.25">
      <c r="B58" s="725"/>
      <c r="C58" s="726"/>
      <c r="D58" s="726"/>
      <c r="E58" s="726"/>
      <c r="F58" s="726"/>
      <c r="G58" s="727"/>
      <c r="H58" s="725"/>
      <c r="I58" s="726"/>
      <c r="J58" s="726"/>
      <c r="K58" s="726"/>
      <c r="L58" s="727"/>
    </row>
    <row r="59" spans="2:12" x14ac:dyDescent="0.25">
      <c r="B59" s="725"/>
      <c r="C59" s="726"/>
      <c r="D59" s="726"/>
      <c r="E59" s="726"/>
      <c r="F59" s="726"/>
      <c r="G59" s="727"/>
      <c r="H59" s="725"/>
      <c r="I59" s="726"/>
      <c r="J59" s="726"/>
      <c r="K59" s="726"/>
      <c r="L59" s="727"/>
    </row>
    <row r="60" spans="2:12" x14ac:dyDescent="0.25">
      <c r="B60" s="725"/>
      <c r="C60" s="726"/>
      <c r="D60" s="726"/>
      <c r="E60" s="726"/>
      <c r="F60" s="726"/>
      <c r="G60" s="727"/>
      <c r="H60" s="725"/>
      <c r="I60" s="726"/>
      <c r="J60" s="726"/>
      <c r="K60" s="726"/>
      <c r="L60" s="727"/>
    </row>
    <row r="61" spans="2:12" x14ac:dyDescent="0.25">
      <c r="B61" s="725"/>
      <c r="C61" s="726"/>
      <c r="D61" s="726"/>
      <c r="E61" s="726"/>
      <c r="F61" s="726"/>
      <c r="G61" s="727"/>
      <c r="H61" s="725"/>
      <c r="I61" s="726"/>
      <c r="J61" s="726"/>
      <c r="K61" s="726"/>
      <c r="L61" s="727"/>
    </row>
    <row r="62" spans="2:12" x14ac:dyDescent="0.25">
      <c r="B62" s="725"/>
      <c r="C62" s="726"/>
      <c r="D62" s="726"/>
      <c r="E62" s="726"/>
      <c r="F62" s="726"/>
      <c r="G62" s="727"/>
      <c r="H62" s="725"/>
      <c r="I62" s="726"/>
      <c r="J62" s="726"/>
      <c r="K62" s="726"/>
      <c r="L62" s="727"/>
    </row>
    <row r="63" spans="2:12" ht="51.75" customHeight="1" thickBot="1" x14ac:dyDescent="0.3">
      <c r="B63" s="725"/>
      <c r="C63" s="726"/>
      <c r="D63" s="726"/>
      <c r="E63" s="726"/>
      <c r="F63" s="726"/>
      <c r="G63" s="727"/>
      <c r="H63" s="725"/>
      <c r="I63" s="726"/>
      <c r="J63" s="726"/>
      <c r="K63" s="726"/>
      <c r="L63" s="727"/>
    </row>
    <row r="64" spans="2:12" x14ac:dyDescent="0.25">
      <c r="B64" s="728" t="s">
        <v>1235</v>
      </c>
      <c r="C64" s="729"/>
      <c r="D64" s="729"/>
      <c r="E64" s="729"/>
      <c r="F64" s="729"/>
      <c r="G64" s="730"/>
      <c r="H64" s="734" t="s">
        <v>1236</v>
      </c>
      <c r="I64" s="735"/>
      <c r="J64" s="735"/>
      <c r="K64" s="735"/>
      <c r="L64" s="736"/>
    </row>
    <row r="65" spans="2:12" ht="15.75" thickBot="1" x14ac:dyDescent="0.3">
      <c r="B65" s="731"/>
      <c r="C65" s="732"/>
      <c r="D65" s="732"/>
      <c r="E65" s="732"/>
      <c r="F65" s="732"/>
      <c r="G65" s="733"/>
      <c r="H65" s="737"/>
      <c r="I65" s="738"/>
      <c r="J65" s="738"/>
      <c r="K65" s="738"/>
      <c r="L65" s="739"/>
    </row>
    <row r="66" spans="2:12" x14ac:dyDescent="0.25">
      <c r="B66" s="740" t="s">
        <v>587</v>
      </c>
      <c r="C66" s="741"/>
      <c r="D66" s="741"/>
      <c r="E66" s="741"/>
      <c r="F66" s="741"/>
      <c r="G66" s="742"/>
      <c r="H66" s="740" t="s">
        <v>588</v>
      </c>
      <c r="I66" s="741"/>
      <c r="J66" s="741"/>
      <c r="K66" s="741"/>
      <c r="L66" s="742"/>
    </row>
    <row r="67" spans="2:12" x14ac:dyDescent="0.25">
      <c r="B67" s="725"/>
      <c r="C67" s="726"/>
      <c r="D67" s="726"/>
      <c r="E67" s="726"/>
      <c r="F67" s="726"/>
      <c r="G67" s="727"/>
      <c r="H67" s="725"/>
      <c r="I67" s="726"/>
      <c r="J67" s="726"/>
      <c r="K67" s="726"/>
      <c r="L67" s="727"/>
    </row>
    <row r="68" spans="2:12" x14ac:dyDescent="0.25">
      <c r="B68" s="725"/>
      <c r="C68" s="726"/>
      <c r="D68" s="726"/>
      <c r="E68" s="726"/>
      <c r="F68" s="726"/>
      <c r="G68" s="727"/>
      <c r="H68" s="725"/>
      <c r="I68" s="726"/>
      <c r="J68" s="726"/>
      <c r="K68" s="726"/>
      <c r="L68" s="727"/>
    </row>
    <row r="69" spans="2:12" x14ac:dyDescent="0.25">
      <c r="B69" s="725"/>
      <c r="C69" s="726"/>
      <c r="D69" s="726"/>
      <c r="E69" s="726"/>
      <c r="F69" s="726"/>
      <c r="G69" s="727"/>
      <c r="H69" s="725"/>
      <c r="I69" s="726"/>
      <c r="J69" s="726"/>
      <c r="K69" s="726"/>
      <c r="L69" s="727"/>
    </row>
    <row r="70" spans="2:12" x14ac:dyDescent="0.25">
      <c r="B70" s="725"/>
      <c r="C70" s="726"/>
      <c r="D70" s="726"/>
      <c r="E70" s="726"/>
      <c r="F70" s="726"/>
      <c r="G70" s="727"/>
      <c r="H70" s="725"/>
      <c r="I70" s="726"/>
      <c r="J70" s="726"/>
      <c r="K70" s="726"/>
      <c r="L70" s="727"/>
    </row>
    <row r="71" spans="2:12" x14ac:dyDescent="0.25">
      <c r="B71" s="725"/>
      <c r="C71" s="726"/>
      <c r="D71" s="726"/>
      <c r="E71" s="726"/>
      <c r="F71" s="726"/>
      <c r="G71" s="727"/>
      <c r="H71" s="725"/>
      <c r="I71" s="726"/>
      <c r="J71" s="726"/>
      <c r="K71" s="726"/>
      <c r="L71" s="727"/>
    </row>
    <row r="72" spans="2:12" x14ac:dyDescent="0.25">
      <c r="B72" s="725"/>
      <c r="C72" s="726"/>
      <c r="D72" s="726"/>
      <c r="E72" s="726"/>
      <c r="F72" s="726"/>
      <c r="G72" s="727"/>
      <c r="H72" s="725"/>
      <c r="I72" s="726"/>
      <c r="J72" s="726"/>
      <c r="K72" s="726"/>
      <c r="L72" s="727"/>
    </row>
    <row r="73" spans="2:12" x14ac:dyDescent="0.25">
      <c r="B73" s="725"/>
      <c r="C73" s="726"/>
      <c r="D73" s="726"/>
      <c r="E73" s="726"/>
      <c r="F73" s="726"/>
      <c r="G73" s="727"/>
      <c r="H73" s="725"/>
      <c r="I73" s="726"/>
      <c r="J73" s="726"/>
      <c r="K73" s="726"/>
      <c r="L73" s="727"/>
    </row>
    <row r="74" spans="2:12" x14ac:dyDescent="0.25">
      <c r="B74" s="725"/>
      <c r="C74" s="726"/>
      <c r="D74" s="726"/>
      <c r="E74" s="726"/>
      <c r="F74" s="726"/>
      <c r="G74" s="727"/>
      <c r="H74" s="725"/>
      <c r="I74" s="726"/>
      <c r="J74" s="726"/>
      <c r="K74" s="726"/>
      <c r="L74" s="727"/>
    </row>
    <row r="75" spans="2:12" x14ac:dyDescent="0.25">
      <c r="B75" s="725"/>
      <c r="C75" s="726"/>
      <c r="D75" s="726"/>
      <c r="E75" s="726"/>
      <c r="F75" s="726"/>
      <c r="G75" s="727"/>
      <c r="H75" s="725"/>
      <c r="I75" s="726"/>
      <c r="J75" s="726"/>
      <c r="K75" s="726"/>
      <c r="L75" s="727"/>
    </row>
    <row r="76" spans="2:12" x14ac:dyDescent="0.25">
      <c r="B76" s="725"/>
      <c r="C76" s="726"/>
      <c r="D76" s="726"/>
      <c r="E76" s="726"/>
      <c r="F76" s="726"/>
      <c r="G76" s="727"/>
      <c r="H76" s="725"/>
      <c r="I76" s="726"/>
      <c r="J76" s="726"/>
      <c r="K76" s="726"/>
      <c r="L76" s="727"/>
    </row>
    <row r="77" spans="2:12" x14ac:dyDescent="0.25">
      <c r="B77" s="725"/>
      <c r="C77" s="726"/>
      <c r="D77" s="726"/>
      <c r="E77" s="726"/>
      <c r="F77" s="726"/>
      <c r="G77" s="727"/>
      <c r="H77" s="725"/>
      <c r="I77" s="726"/>
      <c r="J77" s="726"/>
      <c r="K77" s="726"/>
      <c r="L77" s="727"/>
    </row>
    <row r="78" spans="2:12" x14ac:dyDescent="0.25">
      <c r="B78" s="725"/>
      <c r="C78" s="726"/>
      <c r="D78" s="726"/>
      <c r="E78" s="726"/>
      <c r="F78" s="726"/>
      <c r="G78" s="727"/>
      <c r="H78" s="725"/>
      <c r="I78" s="726"/>
      <c r="J78" s="726"/>
      <c r="K78" s="726"/>
      <c r="L78" s="727"/>
    </row>
    <row r="79" spans="2:12" ht="63" customHeight="1" thickBot="1" x14ac:dyDescent="0.3">
      <c r="B79" s="725"/>
      <c r="C79" s="726"/>
      <c r="D79" s="726"/>
      <c r="E79" s="726"/>
      <c r="F79" s="726"/>
      <c r="G79" s="727"/>
      <c r="H79" s="725"/>
      <c r="I79" s="726"/>
      <c r="J79" s="726"/>
      <c r="K79" s="726"/>
      <c r="L79" s="727"/>
    </row>
    <row r="80" spans="2:12" x14ac:dyDescent="0.25">
      <c r="B80" s="728" t="s">
        <v>1237</v>
      </c>
      <c r="C80" s="729"/>
      <c r="D80" s="729"/>
      <c r="E80" s="729"/>
      <c r="F80" s="729"/>
      <c r="G80" s="730"/>
      <c r="H80" s="734"/>
      <c r="I80" s="735"/>
      <c r="J80" s="735"/>
      <c r="K80" s="735"/>
      <c r="L80" s="736"/>
    </row>
    <row r="81" spans="2:12" ht="15.75" thickBot="1" x14ac:dyDescent="0.3">
      <c r="B81" s="731"/>
      <c r="C81" s="732"/>
      <c r="D81" s="732"/>
      <c r="E81" s="732"/>
      <c r="F81" s="732"/>
      <c r="G81" s="733"/>
      <c r="H81" s="737"/>
      <c r="I81" s="738"/>
      <c r="J81" s="738"/>
      <c r="K81" s="738"/>
      <c r="L81" s="739"/>
    </row>
  </sheetData>
  <mergeCells count="27">
    <mergeCell ref="B80:G81"/>
    <mergeCell ref="H80:L81"/>
    <mergeCell ref="B50:G63"/>
    <mergeCell ref="H50:L63"/>
    <mergeCell ref="B64:G65"/>
    <mergeCell ref="H64:L65"/>
    <mergeCell ref="B66:G79"/>
    <mergeCell ref="H66:L79"/>
    <mergeCell ref="B36:G37"/>
    <mergeCell ref="H36:L37"/>
    <mergeCell ref="B38:G47"/>
    <mergeCell ref="H38:L47"/>
    <mergeCell ref="B48:G49"/>
    <mergeCell ref="H48:L49"/>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topLeftCell="A94" zoomScale="85" zoomScaleNormal="85" zoomScaleSheetLayoutView="85" zoomScalePageLayoutView="110" workbookViewId="0">
      <selection activeCell="H116" sqref="H116:L117"/>
    </sheetView>
  </sheetViews>
  <sheetFormatPr baseColWidth="10" defaultColWidth="11.42578125" defaultRowHeight="15" x14ac:dyDescent="0.25"/>
  <cols>
    <col min="1" max="1" width="3.7109375" style="83" customWidth="1"/>
    <col min="2" max="2" width="4.7109375" style="83" customWidth="1"/>
    <col min="3" max="3" width="8.28515625" style="83" customWidth="1"/>
    <col min="4" max="4" width="8" style="83" customWidth="1"/>
    <col min="5" max="5" width="11.42578125" style="83"/>
    <col min="6" max="6" width="12" style="83" customWidth="1"/>
    <col min="7" max="7" width="9.5703125" style="83" customWidth="1"/>
    <col min="8" max="8" width="8.5703125" style="83" customWidth="1"/>
    <col min="9" max="9" width="22.42578125" style="83" customWidth="1"/>
    <col min="10" max="10" width="13" style="83" customWidth="1"/>
    <col min="11" max="11" width="13.42578125" style="83" customWidth="1"/>
    <col min="12" max="12" width="9.5703125" style="83" customWidth="1"/>
    <col min="13" max="13" width="11.42578125" style="83" hidden="1" customWidth="1"/>
    <col min="14" max="16384" width="11.42578125"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x14ac:dyDescent="0.25">
      <c r="B3" s="711" t="s">
        <v>364</v>
      </c>
      <c r="C3" s="712"/>
      <c r="D3" s="712"/>
      <c r="E3" s="713"/>
      <c r="F3" s="136">
        <v>44112</v>
      </c>
      <c r="G3" s="711" t="s">
        <v>365</v>
      </c>
      <c r="H3" s="712"/>
      <c r="I3" s="713"/>
      <c r="J3" s="744">
        <v>44118</v>
      </c>
      <c r="K3" s="745"/>
      <c r="L3" s="746"/>
    </row>
    <row r="4" spans="2:12" ht="24.95" customHeight="1" x14ac:dyDescent="0.25">
      <c r="B4" s="717" t="s">
        <v>324</v>
      </c>
      <c r="C4" s="718"/>
      <c r="D4" s="718"/>
      <c r="E4" s="718"/>
      <c r="F4" s="718"/>
      <c r="G4" s="718"/>
      <c r="H4" s="719"/>
      <c r="I4" s="107" t="s">
        <v>575</v>
      </c>
      <c r="J4" s="107" t="s">
        <v>2</v>
      </c>
      <c r="K4" s="723" t="s">
        <v>0</v>
      </c>
      <c r="L4" s="724"/>
    </row>
    <row r="5" spans="2:12" ht="24.95" customHeight="1" x14ac:dyDescent="0.25">
      <c r="B5" s="720"/>
      <c r="C5" s="721"/>
      <c r="D5" s="721"/>
      <c r="E5" s="721"/>
      <c r="F5" s="721"/>
      <c r="G5" s="721"/>
      <c r="H5" s="722"/>
      <c r="I5" s="84" t="s">
        <v>576</v>
      </c>
      <c r="J5" s="107">
        <v>2</v>
      </c>
      <c r="K5" s="711" t="s">
        <v>366</v>
      </c>
      <c r="L5" s="712"/>
    </row>
    <row r="6" spans="2:12" ht="15.75" customHeight="1" x14ac:dyDescent="0.25">
      <c r="B6" s="725" t="s">
        <v>533</v>
      </c>
      <c r="C6" s="726"/>
      <c r="D6" s="726"/>
      <c r="E6" s="726"/>
      <c r="F6" s="726"/>
      <c r="G6" s="727"/>
      <c r="H6" s="725" t="s">
        <v>534</v>
      </c>
      <c r="I6" s="726"/>
      <c r="J6" s="726"/>
      <c r="K6" s="726"/>
      <c r="L6" s="727"/>
    </row>
    <row r="7" spans="2:12" x14ac:dyDescent="0.25">
      <c r="B7" s="725"/>
      <c r="C7" s="726"/>
      <c r="D7" s="726"/>
      <c r="E7" s="726"/>
      <c r="F7" s="726"/>
      <c r="G7" s="727"/>
      <c r="H7" s="725"/>
      <c r="I7" s="726"/>
      <c r="J7" s="726"/>
      <c r="K7" s="726"/>
      <c r="L7" s="727"/>
    </row>
    <row r="8" spans="2:12" x14ac:dyDescent="0.25">
      <c r="B8" s="725"/>
      <c r="C8" s="726"/>
      <c r="D8" s="726"/>
      <c r="E8" s="726"/>
      <c r="F8" s="726"/>
      <c r="G8" s="727"/>
      <c r="H8" s="725"/>
      <c r="I8" s="726"/>
      <c r="J8" s="726"/>
      <c r="K8" s="726"/>
      <c r="L8" s="727"/>
    </row>
    <row r="9" spans="2:12" x14ac:dyDescent="0.25">
      <c r="B9" s="725"/>
      <c r="C9" s="726"/>
      <c r="D9" s="726"/>
      <c r="E9" s="726"/>
      <c r="F9" s="726"/>
      <c r="G9" s="727"/>
      <c r="H9" s="725"/>
      <c r="I9" s="726"/>
      <c r="J9" s="726"/>
      <c r="K9" s="726"/>
      <c r="L9" s="727"/>
    </row>
    <row r="10" spans="2:12" x14ac:dyDescent="0.25">
      <c r="B10" s="725"/>
      <c r="C10" s="726"/>
      <c r="D10" s="726"/>
      <c r="E10" s="726"/>
      <c r="F10" s="726"/>
      <c r="G10" s="727"/>
      <c r="H10" s="725"/>
      <c r="I10" s="726"/>
      <c r="J10" s="726"/>
      <c r="K10" s="726"/>
      <c r="L10" s="727"/>
    </row>
    <row r="11" spans="2:12" x14ac:dyDescent="0.25">
      <c r="B11" s="725"/>
      <c r="C11" s="726"/>
      <c r="D11" s="726"/>
      <c r="E11" s="726"/>
      <c r="F11" s="726"/>
      <c r="G11" s="727"/>
      <c r="H11" s="725"/>
      <c r="I11" s="726"/>
      <c r="J11" s="726"/>
      <c r="K11" s="726"/>
      <c r="L11" s="727"/>
    </row>
    <row r="12" spans="2:12" x14ac:dyDescent="0.25">
      <c r="B12" s="725"/>
      <c r="C12" s="726"/>
      <c r="D12" s="726"/>
      <c r="E12" s="726"/>
      <c r="F12" s="726"/>
      <c r="G12" s="727"/>
      <c r="H12" s="725"/>
      <c r="I12" s="726"/>
      <c r="J12" s="726"/>
      <c r="K12" s="726"/>
      <c r="L12" s="727"/>
    </row>
    <row r="13" spans="2:12" x14ac:dyDescent="0.25">
      <c r="B13" s="725"/>
      <c r="C13" s="726"/>
      <c r="D13" s="726"/>
      <c r="E13" s="726"/>
      <c r="F13" s="726"/>
      <c r="G13" s="727"/>
      <c r="H13" s="725"/>
      <c r="I13" s="726"/>
      <c r="J13" s="726"/>
      <c r="K13" s="726"/>
      <c r="L13" s="727"/>
    </row>
    <row r="14" spans="2:12" x14ac:dyDescent="0.25">
      <c r="B14" s="725"/>
      <c r="C14" s="726"/>
      <c r="D14" s="726"/>
      <c r="E14" s="726"/>
      <c r="F14" s="726"/>
      <c r="G14" s="727"/>
      <c r="H14" s="725"/>
      <c r="I14" s="726"/>
      <c r="J14" s="726"/>
      <c r="K14" s="726"/>
      <c r="L14" s="727"/>
    </row>
    <row r="15" spans="2:12" x14ac:dyDescent="0.25">
      <c r="B15" s="725"/>
      <c r="C15" s="726"/>
      <c r="D15" s="726"/>
      <c r="E15" s="726"/>
      <c r="F15" s="726"/>
      <c r="G15" s="727"/>
      <c r="H15" s="725"/>
      <c r="I15" s="726"/>
      <c r="J15" s="726"/>
      <c r="K15" s="726"/>
      <c r="L15" s="727"/>
    </row>
    <row r="16" spans="2:12" x14ac:dyDescent="0.25">
      <c r="B16" s="725"/>
      <c r="C16" s="726"/>
      <c r="D16" s="726"/>
      <c r="E16" s="726"/>
      <c r="F16" s="726"/>
      <c r="G16" s="727"/>
      <c r="H16" s="725"/>
      <c r="I16" s="726"/>
      <c r="J16" s="726"/>
      <c r="K16" s="726"/>
      <c r="L16" s="727"/>
    </row>
    <row r="17" spans="2:13" x14ac:dyDescent="0.25">
      <c r="B17" s="725"/>
      <c r="C17" s="726"/>
      <c r="D17" s="726"/>
      <c r="E17" s="726"/>
      <c r="F17" s="726"/>
      <c r="G17" s="727"/>
      <c r="H17" s="725"/>
      <c r="I17" s="726"/>
      <c r="J17" s="726"/>
      <c r="K17" s="726"/>
      <c r="L17" s="727"/>
    </row>
    <row r="18" spans="2:13" x14ac:dyDescent="0.25">
      <c r="B18" s="725"/>
      <c r="C18" s="726"/>
      <c r="D18" s="726"/>
      <c r="E18" s="726"/>
      <c r="F18" s="726"/>
      <c r="G18" s="727"/>
      <c r="H18" s="725"/>
      <c r="I18" s="726"/>
      <c r="J18" s="726"/>
      <c r="K18" s="726"/>
      <c r="L18" s="727"/>
    </row>
    <row r="19" spans="2:13" x14ac:dyDescent="0.25">
      <c r="B19" s="725"/>
      <c r="C19" s="726"/>
      <c r="D19" s="726"/>
      <c r="E19" s="726"/>
      <c r="F19" s="726"/>
      <c r="G19" s="727"/>
      <c r="H19" s="725"/>
      <c r="I19" s="726"/>
      <c r="J19" s="726"/>
      <c r="K19" s="726"/>
      <c r="L19" s="727"/>
    </row>
    <row r="20" spans="2:13" ht="45.6" customHeight="1" x14ac:dyDescent="0.25">
      <c r="B20" s="743" t="s">
        <v>1172</v>
      </c>
      <c r="C20" s="743"/>
      <c r="D20" s="743"/>
      <c r="E20" s="743"/>
      <c r="F20" s="743"/>
      <c r="G20" s="743"/>
      <c r="H20" s="743" t="s">
        <v>1172</v>
      </c>
      <c r="I20" s="743"/>
      <c r="J20" s="743"/>
      <c r="K20" s="743"/>
      <c r="L20" s="743"/>
      <c r="M20" s="743"/>
    </row>
    <row r="21" spans="2:13" ht="18" customHeight="1" thickBot="1" x14ac:dyDescent="0.3">
      <c r="B21" s="743"/>
      <c r="C21" s="743"/>
      <c r="D21" s="743"/>
      <c r="E21" s="743"/>
      <c r="F21" s="743"/>
      <c r="G21" s="743"/>
      <c r="H21" s="743"/>
      <c r="I21" s="743"/>
      <c r="J21" s="743"/>
      <c r="K21" s="743"/>
      <c r="L21" s="743"/>
      <c r="M21" s="743"/>
    </row>
    <row r="22" spans="2:13" ht="15.75" customHeight="1" x14ac:dyDescent="0.25">
      <c r="B22" s="740" t="s">
        <v>587</v>
      </c>
      <c r="C22" s="741"/>
      <c r="D22" s="741"/>
      <c r="E22" s="741"/>
      <c r="F22" s="741"/>
      <c r="G22" s="742"/>
      <c r="H22" s="740" t="s">
        <v>588</v>
      </c>
      <c r="I22" s="741"/>
      <c r="J22" s="741"/>
      <c r="K22" s="741"/>
      <c r="L22" s="742"/>
    </row>
    <row r="23" spans="2:13" x14ac:dyDescent="0.25">
      <c r="B23" s="725"/>
      <c r="C23" s="726"/>
      <c r="D23" s="726"/>
      <c r="E23" s="726"/>
      <c r="F23" s="726"/>
      <c r="G23" s="727"/>
      <c r="H23" s="725"/>
      <c r="I23" s="726"/>
      <c r="J23" s="726"/>
      <c r="K23" s="726"/>
      <c r="L23" s="727"/>
    </row>
    <row r="24" spans="2:13" x14ac:dyDescent="0.25">
      <c r="B24" s="725"/>
      <c r="C24" s="726"/>
      <c r="D24" s="726"/>
      <c r="E24" s="726"/>
      <c r="F24" s="726"/>
      <c r="G24" s="727"/>
      <c r="H24" s="725"/>
      <c r="I24" s="726"/>
      <c r="J24" s="726"/>
      <c r="K24" s="726"/>
      <c r="L24" s="727"/>
    </row>
    <row r="25" spans="2:13" x14ac:dyDescent="0.25">
      <c r="B25" s="725"/>
      <c r="C25" s="726"/>
      <c r="D25" s="726"/>
      <c r="E25" s="726"/>
      <c r="F25" s="726"/>
      <c r="G25" s="727"/>
      <c r="H25" s="725"/>
      <c r="I25" s="726"/>
      <c r="J25" s="726"/>
      <c r="K25" s="726"/>
      <c r="L25" s="727"/>
    </row>
    <row r="26" spans="2:13" x14ac:dyDescent="0.25">
      <c r="B26" s="725"/>
      <c r="C26" s="726"/>
      <c r="D26" s="726"/>
      <c r="E26" s="726"/>
      <c r="F26" s="726"/>
      <c r="G26" s="727"/>
      <c r="H26" s="725"/>
      <c r="I26" s="726"/>
      <c r="J26" s="726"/>
      <c r="K26" s="726"/>
      <c r="L26" s="727"/>
    </row>
    <row r="27" spans="2:13" x14ac:dyDescent="0.25">
      <c r="B27" s="725"/>
      <c r="C27" s="726"/>
      <c r="D27" s="726"/>
      <c r="E27" s="726"/>
      <c r="F27" s="726"/>
      <c r="G27" s="727"/>
      <c r="H27" s="725"/>
      <c r="I27" s="726"/>
      <c r="J27" s="726"/>
      <c r="K27" s="726"/>
      <c r="L27" s="727"/>
    </row>
    <row r="28" spans="2:13" x14ac:dyDescent="0.25">
      <c r="B28" s="725"/>
      <c r="C28" s="726"/>
      <c r="D28" s="726"/>
      <c r="E28" s="726"/>
      <c r="F28" s="726"/>
      <c r="G28" s="727"/>
      <c r="H28" s="725"/>
      <c r="I28" s="726"/>
      <c r="J28" s="726"/>
      <c r="K28" s="726"/>
      <c r="L28" s="727"/>
    </row>
    <row r="29" spans="2:13" x14ac:dyDescent="0.25">
      <c r="B29" s="725"/>
      <c r="C29" s="726"/>
      <c r="D29" s="726"/>
      <c r="E29" s="726"/>
      <c r="F29" s="726"/>
      <c r="G29" s="727"/>
      <c r="H29" s="725"/>
      <c r="I29" s="726"/>
      <c r="J29" s="726"/>
      <c r="K29" s="726"/>
      <c r="L29" s="727"/>
    </row>
    <row r="30" spans="2:13" x14ac:dyDescent="0.25">
      <c r="B30" s="725"/>
      <c r="C30" s="726"/>
      <c r="D30" s="726"/>
      <c r="E30" s="726"/>
      <c r="F30" s="726"/>
      <c r="G30" s="727"/>
      <c r="H30" s="725"/>
      <c r="I30" s="726"/>
      <c r="J30" s="726"/>
      <c r="K30" s="726"/>
      <c r="L30" s="727"/>
    </row>
    <row r="31" spans="2:13" x14ac:dyDescent="0.25">
      <c r="B31" s="725"/>
      <c r="C31" s="726"/>
      <c r="D31" s="726"/>
      <c r="E31" s="726"/>
      <c r="F31" s="726"/>
      <c r="G31" s="727"/>
      <c r="H31" s="725"/>
      <c r="I31" s="726"/>
      <c r="J31" s="726"/>
      <c r="K31" s="726"/>
      <c r="L31" s="727"/>
    </row>
    <row r="32" spans="2:13" x14ac:dyDescent="0.25">
      <c r="B32" s="725"/>
      <c r="C32" s="726"/>
      <c r="D32" s="726"/>
      <c r="E32" s="726"/>
      <c r="F32" s="726"/>
      <c r="G32" s="727"/>
      <c r="H32" s="725"/>
      <c r="I32" s="726"/>
      <c r="J32" s="726"/>
      <c r="K32" s="726"/>
      <c r="L32" s="727"/>
    </row>
    <row r="33" spans="2:13" x14ac:dyDescent="0.25">
      <c r="B33" s="725"/>
      <c r="C33" s="726"/>
      <c r="D33" s="726"/>
      <c r="E33" s="726"/>
      <c r="F33" s="726"/>
      <c r="G33" s="727"/>
      <c r="H33" s="725"/>
      <c r="I33" s="726"/>
      <c r="J33" s="726"/>
      <c r="K33" s="726"/>
      <c r="L33" s="727"/>
    </row>
    <row r="34" spans="2:13" x14ac:dyDescent="0.25">
      <c r="B34" s="725"/>
      <c r="C34" s="726"/>
      <c r="D34" s="726"/>
      <c r="E34" s="726"/>
      <c r="F34" s="726"/>
      <c r="G34" s="727"/>
      <c r="H34" s="725"/>
      <c r="I34" s="726"/>
      <c r="J34" s="726"/>
      <c r="K34" s="726"/>
      <c r="L34" s="727"/>
    </row>
    <row r="35" spans="2:13" ht="15.75" thickBot="1" x14ac:dyDescent="0.3">
      <c r="B35" s="725"/>
      <c r="C35" s="726"/>
      <c r="D35" s="726"/>
      <c r="E35" s="726"/>
      <c r="F35" s="726"/>
      <c r="G35" s="727"/>
      <c r="H35" s="725"/>
      <c r="I35" s="726"/>
      <c r="J35" s="726"/>
      <c r="K35" s="726"/>
      <c r="L35" s="727"/>
    </row>
    <row r="36" spans="2:13" ht="44.45" customHeight="1" x14ac:dyDescent="0.25">
      <c r="B36" s="747" t="s">
        <v>1173</v>
      </c>
      <c r="C36" s="748"/>
      <c r="D36" s="748"/>
      <c r="E36" s="748"/>
      <c r="F36" s="748"/>
      <c r="G36" s="749"/>
      <c r="H36" s="753" t="s">
        <v>1173</v>
      </c>
      <c r="I36" s="754"/>
      <c r="J36" s="754"/>
      <c r="K36" s="754"/>
      <c r="L36" s="754"/>
      <c r="M36" s="755"/>
    </row>
    <row r="37" spans="2:13" ht="26.45" customHeight="1" thickBot="1" x14ac:dyDescent="0.3">
      <c r="B37" s="750"/>
      <c r="C37" s="751"/>
      <c r="D37" s="751"/>
      <c r="E37" s="751"/>
      <c r="F37" s="751"/>
      <c r="G37" s="752"/>
      <c r="H37" s="750"/>
      <c r="I37" s="751"/>
      <c r="J37" s="751"/>
      <c r="K37" s="751"/>
      <c r="L37" s="751"/>
      <c r="M37" s="752"/>
    </row>
    <row r="38" spans="2:13" x14ac:dyDescent="0.25">
      <c r="B38" s="740" t="s">
        <v>589</v>
      </c>
      <c r="C38" s="741"/>
      <c r="D38" s="741"/>
      <c r="E38" s="741"/>
      <c r="F38" s="741"/>
      <c r="G38" s="742"/>
      <c r="H38" s="740" t="s">
        <v>590</v>
      </c>
      <c r="I38" s="741"/>
      <c r="J38" s="741"/>
      <c r="K38" s="741"/>
      <c r="L38" s="742"/>
    </row>
    <row r="39" spans="2:13" x14ac:dyDescent="0.25">
      <c r="B39" s="725"/>
      <c r="C39" s="726"/>
      <c r="D39" s="726"/>
      <c r="E39" s="726"/>
      <c r="F39" s="726"/>
      <c r="G39" s="727"/>
      <c r="H39" s="725"/>
      <c r="I39" s="726"/>
      <c r="J39" s="726"/>
      <c r="K39" s="726"/>
      <c r="L39" s="727"/>
    </row>
    <row r="40" spans="2:13" x14ac:dyDescent="0.25">
      <c r="B40" s="725"/>
      <c r="C40" s="726"/>
      <c r="D40" s="726"/>
      <c r="E40" s="726"/>
      <c r="F40" s="726"/>
      <c r="G40" s="727"/>
      <c r="H40" s="725"/>
      <c r="I40" s="726"/>
      <c r="J40" s="726"/>
      <c r="K40" s="726"/>
      <c r="L40" s="727"/>
    </row>
    <row r="41" spans="2:13" x14ac:dyDescent="0.25">
      <c r="B41" s="725"/>
      <c r="C41" s="726"/>
      <c r="D41" s="726"/>
      <c r="E41" s="726"/>
      <c r="F41" s="726"/>
      <c r="G41" s="727"/>
      <c r="H41" s="725"/>
      <c r="I41" s="726"/>
      <c r="J41" s="726"/>
      <c r="K41" s="726"/>
      <c r="L41" s="727"/>
    </row>
    <row r="42" spans="2:13" x14ac:dyDescent="0.25">
      <c r="B42" s="725"/>
      <c r="C42" s="726"/>
      <c r="D42" s="726"/>
      <c r="E42" s="726"/>
      <c r="F42" s="726"/>
      <c r="G42" s="727"/>
      <c r="H42" s="725"/>
      <c r="I42" s="726"/>
      <c r="J42" s="726"/>
      <c r="K42" s="726"/>
      <c r="L42" s="727"/>
    </row>
    <row r="43" spans="2:13" x14ac:dyDescent="0.25">
      <c r="B43" s="725"/>
      <c r="C43" s="726"/>
      <c r="D43" s="726"/>
      <c r="E43" s="726"/>
      <c r="F43" s="726"/>
      <c r="G43" s="727"/>
      <c r="H43" s="725"/>
      <c r="I43" s="726"/>
      <c r="J43" s="726"/>
      <c r="K43" s="726"/>
      <c r="L43" s="727"/>
    </row>
    <row r="44" spans="2:13" x14ac:dyDescent="0.25">
      <c r="B44" s="725"/>
      <c r="C44" s="726"/>
      <c r="D44" s="726"/>
      <c r="E44" s="726"/>
      <c r="F44" s="726"/>
      <c r="G44" s="727"/>
      <c r="H44" s="725"/>
      <c r="I44" s="726"/>
      <c r="J44" s="726"/>
      <c r="K44" s="726"/>
      <c r="L44" s="727"/>
    </row>
    <row r="45" spans="2:13" x14ac:dyDescent="0.25">
      <c r="B45" s="725"/>
      <c r="C45" s="726"/>
      <c r="D45" s="726"/>
      <c r="E45" s="726"/>
      <c r="F45" s="726"/>
      <c r="G45" s="727"/>
      <c r="H45" s="725"/>
      <c r="I45" s="726"/>
      <c r="J45" s="726"/>
      <c r="K45" s="726"/>
      <c r="L45" s="727"/>
    </row>
    <row r="46" spans="2:13" x14ac:dyDescent="0.25">
      <c r="B46" s="725"/>
      <c r="C46" s="726"/>
      <c r="D46" s="726"/>
      <c r="E46" s="726"/>
      <c r="F46" s="726"/>
      <c r="G46" s="727"/>
      <c r="H46" s="725"/>
      <c r="I46" s="726"/>
      <c r="J46" s="726"/>
      <c r="K46" s="726"/>
      <c r="L46" s="727"/>
    </row>
    <row r="47" spans="2:13" x14ac:dyDescent="0.25">
      <c r="B47" s="725"/>
      <c r="C47" s="726"/>
      <c r="D47" s="726"/>
      <c r="E47" s="726"/>
      <c r="F47" s="726"/>
      <c r="G47" s="727"/>
      <c r="H47" s="725"/>
      <c r="I47" s="726"/>
      <c r="J47" s="726"/>
      <c r="K47" s="726"/>
      <c r="L47" s="727"/>
    </row>
    <row r="48" spans="2:13" x14ac:dyDescent="0.25">
      <c r="B48" s="725"/>
      <c r="C48" s="726"/>
      <c r="D48" s="726"/>
      <c r="E48" s="726"/>
      <c r="F48" s="726"/>
      <c r="G48" s="727"/>
      <c r="H48" s="725"/>
      <c r="I48" s="726"/>
      <c r="J48" s="726"/>
      <c r="K48" s="726"/>
      <c r="L48" s="727"/>
    </row>
    <row r="49" spans="2:13" x14ac:dyDescent="0.25">
      <c r="B49" s="725"/>
      <c r="C49" s="726"/>
      <c r="D49" s="726"/>
      <c r="E49" s="726"/>
      <c r="F49" s="726"/>
      <c r="G49" s="727"/>
      <c r="H49" s="725"/>
      <c r="I49" s="726"/>
      <c r="J49" s="726"/>
      <c r="K49" s="726"/>
      <c r="L49" s="727"/>
    </row>
    <row r="50" spans="2:13" x14ac:dyDescent="0.25">
      <c r="B50" s="725"/>
      <c r="C50" s="726"/>
      <c r="D50" s="726"/>
      <c r="E50" s="726"/>
      <c r="F50" s="726"/>
      <c r="G50" s="727"/>
      <c r="H50" s="725"/>
      <c r="I50" s="726"/>
      <c r="J50" s="726"/>
      <c r="K50" s="726"/>
      <c r="L50" s="727"/>
    </row>
    <row r="51" spans="2:13" ht="15.75" thickBot="1" x14ac:dyDescent="0.3">
      <c r="B51" s="725"/>
      <c r="C51" s="726"/>
      <c r="D51" s="726"/>
      <c r="E51" s="726"/>
      <c r="F51" s="726"/>
      <c r="G51" s="727"/>
      <c r="H51" s="725"/>
      <c r="I51" s="726"/>
      <c r="J51" s="726"/>
      <c r="K51" s="726"/>
      <c r="L51" s="727"/>
    </row>
    <row r="52" spans="2:13" ht="30" customHeight="1" x14ac:dyDescent="0.25">
      <c r="B52" s="747" t="s">
        <v>1174</v>
      </c>
      <c r="C52" s="748"/>
      <c r="D52" s="748"/>
      <c r="E52" s="748"/>
      <c r="F52" s="748"/>
      <c r="G52" s="749"/>
      <c r="H52" s="753" t="s">
        <v>1175</v>
      </c>
      <c r="I52" s="754"/>
      <c r="J52" s="754"/>
      <c r="K52" s="754"/>
      <c r="L52" s="754"/>
      <c r="M52" s="755"/>
    </row>
    <row r="53" spans="2:13" ht="17.45" customHeight="1" thickBot="1" x14ac:dyDescent="0.3">
      <c r="B53" s="750"/>
      <c r="C53" s="751"/>
      <c r="D53" s="751"/>
      <c r="E53" s="751"/>
      <c r="F53" s="751"/>
      <c r="G53" s="752"/>
      <c r="H53" s="750"/>
      <c r="I53" s="751"/>
      <c r="J53" s="751"/>
      <c r="K53" s="751"/>
      <c r="L53" s="751"/>
      <c r="M53" s="752"/>
    </row>
    <row r="54" spans="2:13" x14ac:dyDescent="0.25">
      <c r="B54" s="740" t="s">
        <v>589</v>
      </c>
      <c r="C54" s="741"/>
      <c r="D54" s="741"/>
      <c r="E54" s="741"/>
      <c r="F54" s="741"/>
      <c r="G54" s="742"/>
      <c r="H54" s="740" t="s">
        <v>590</v>
      </c>
      <c r="I54" s="741"/>
      <c r="J54" s="741"/>
      <c r="K54" s="741"/>
      <c r="L54" s="742"/>
    </row>
    <row r="55" spans="2:13" x14ac:dyDescent="0.25">
      <c r="B55" s="725"/>
      <c r="C55" s="726"/>
      <c r="D55" s="726"/>
      <c r="E55" s="726"/>
      <c r="F55" s="726"/>
      <c r="G55" s="727"/>
      <c r="H55" s="725"/>
      <c r="I55" s="726"/>
      <c r="J55" s="726"/>
      <c r="K55" s="726"/>
      <c r="L55" s="727"/>
    </row>
    <row r="56" spans="2:13" x14ac:dyDescent="0.25">
      <c r="B56" s="725"/>
      <c r="C56" s="726"/>
      <c r="D56" s="726"/>
      <c r="E56" s="726"/>
      <c r="F56" s="726"/>
      <c r="G56" s="727"/>
      <c r="H56" s="725"/>
      <c r="I56" s="726"/>
      <c r="J56" s="726"/>
      <c r="K56" s="726"/>
      <c r="L56" s="727"/>
    </row>
    <row r="57" spans="2:13" x14ac:dyDescent="0.25">
      <c r="B57" s="725"/>
      <c r="C57" s="726"/>
      <c r="D57" s="726"/>
      <c r="E57" s="726"/>
      <c r="F57" s="726"/>
      <c r="G57" s="727"/>
      <c r="H57" s="725"/>
      <c r="I57" s="726"/>
      <c r="J57" s="726"/>
      <c r="K57" s="726"/>
      <c r="L57" s="727"/>
    </row>
    <row r="58" spans="2:13" x14ac:dyDescent="0.25">
      <c r="B58" s="725"/>
      <c r="C58" s="726"/>
      <c r="D58" s="726"/>
      <c r="E58" s="726"/>
      <c r="F58" s="726"/>
      <c r="G58" s="727"/>
      <c r="H58" s="725"/>
      <c r="I58" s="726"/>
      <c r="J58" s="726"/>
      <c r="K58" s="726"/>
      <c r="L58" s="727"/>
    </row>
    <row r="59" spans="2:13" x14ac:dyDescent="0.25">
      <c r="B59" s="725"/>
      <c r="C59" s="726"/>
      <c r="D59" s="726"/>
      <c r="E59" s="726"/>
      <c r="F59" s="726"/>
      <c r="G59" s="727"/>
      <c r="H59" s="725"/>
      <c r="I59" s="726"/>
      <c r="J59" s="726"/>
      <c r="K59" s="726"/>
      <c r="L59" s="727"/>
    </row>
    <row r="60" spans="2:13" x14ac:dyDescent="0.25">
      <c r="B60" s="725"/>
      <c r="C60" s="726"/>
      <c r="D60" s="726"/>
      <c r="E60" s="726"/>
      <c r="F60" s="726"/>
      <c r="G60" s="727"/>
      <c r="H60" s="725"/>
      <c r="I60" s="726"/>
      <c r="J60" s="726"/>
      <c r="K60" s="726"/>
      <c r="L60" s="727"/>
    </row>
    <row r="61" spans="2:13" x14ac:dyDescent="0.25">
      <c r="B61" s="725"/>
      <c r="C61" s="726"/>
      <c r="D61" s="726"/>
      <c r="E61" s="726"/>
      <c r="F61" s="726"/>
      <c r="G61" s="727"/>
      <c r="H61" s="725"/>
      <c r="I61" s="726"/>
      <c r="J61" s="726"/>
      <c r="K61" s="726"/>
      <c r="L61" s="727"/>
    </row>
    <row r="62" spans="2:13" x14ac:dyDescent="0.25">
      <c r="B62" s="725"/>
      <c r="C62" s="726"/>
      <c r="D62" s="726"/>
      <c r="E62" s="726"/>
      <c r="F62" s="726"/>
      <c r="G62" s="727"/>
      <c r="H62" s="725"/>
      <c r="I62" s="726"/>
      <c r="J62" s="726"/>
      <c r="K62" s="726"/>
      <c r="L62" s="727"/>
    </row>
    <row r="63" spans="2:13" x14ac:dyDescent="0.25">
      <c r="B63" s="725"/>
      <c r="C63" s="726"/>
      <c r="D63" s="726"/>
      <c r="E63" s="726"/>
      <c r="F63" s="726"/>
      <c r="G63" s="727"/>
      <c r="H63" s="725"/>
      <c r="I63" s="726"/>
      <c r="J63" s="726"/>
      <c r="K63" s="726"/>
      <c r="L63" s="727"/>
    </row>
    <row r="64" spans="2:13" x14ac:dyDescent="0.25">
      <c r="B64" s="725"/>
      <c r="C64" s="726"/>
      <c r="D64" s="726"/>
      <c r="E64" s="726"/>
      <c r="F64" s="726"/>
      <c r="G64" s="727"/>
      <c r="H64" s="725"/>
      <c r="I64" s="726"/>
      <c r="J64" s="726"/>
      <c r="K64" s="726"/>
      <c r="L64" s="727"/>
    </row>
    <row r="65" spans="2:13" x14ac:dyDescent="0.25">
      <c r="B65" s="725"/>
      <c r="C65" s="726"/>
      <c r="D65" s="726"/>
      <c r="E65" s="726"/>
      <c r="F65" s="726"/>
      <c r="G65" s="727"/>
      <c r="H65" s="725"/>
      <c r="I65" s="726"/>
      <c r="J65" s="726"/>
      <c r="K65" s="726"/>
      <c r="L65" s="727"/>
    </row>
    <row r="66" spans="2:13" x14ac:dyDescent="0.25">
      <c r="B66" s="725"/>
      <c r="C66" s="726"/>
      <c r="D66" s="726"/>
      <c r="E66" s="726"/>
      <c r="F66" s="726"/>
      <c r="G66" s="727"/>
      <c r="H66" s="725"/>
      <c r="I66" s="726"/>
      <c r="J66" s="726"/>
      <c r="K66" s="726"/>
      <c r="L66" s="727"/>
    </row>
    <row r="67" spans="2:13" ht="28.15" customHeight="1" thickBot="1" x14ac:dyDescent="0.3">
      <c r="B67" s="725"/>
      <c r="C67" s="726"/>
      <c r="D67" s="726"/>
      <c r="E67" s="726"/>
      <c r="F67" s="726"/>
      <c r="G67" s="727"/>
      <c r="H67" s="725"/>
      <c r="I67" s="726"/>
      <c r="J67" s="726"/>
      <c r="K67" s="726"/>
      <c r="L67" s="727"/>
    </row>
    <row r="68" spans="2:13" ht="17.45" customHeight="1" x14ac:dyDescent="0.25">
      <c r="B68" s="747" t="s">
        <v>1176</v>
      </c>
      <c r="C68" s="748"/>
      <c r="D68" s="748"/>
      <c r="E68" s="748"/>
      <c r="F68" s="748"/>
      <c r="G68" s="748"/>
      <c r="H68" s="768" t="s">
        <v>1176</v>
      </c>
      <c r="I68" s="769"/>
      <c r="J68" s="769"/>
      <c r="K68" s="769"/>
      <c r="L68" s="769"/>
      <c r="M68" s="770"/>
    </row>
    <row r="69" spans="2:13" ht="28.9" customHeight="1" thickBot="1" x14ac:dyDescent="0.3">
      <c r="B69" s="750"/>
      <c r="C69" s="751"/>
      <c r="D69" s="751"/>
      <c r="E69" s="751"/>
      <c r="F69" s="751"/>
      <c r="G69" s="751"/>
      <c r="H69" s="771"/>
      <c r="I69" s="772"/>
      <c r="J69" s="772"/>
      <c r="K69" s="772"/>
      <c r="L69" s="772"/>
      <c r="M69" s="773"/>
    </row>
    <row r="70" spans="2:13" x14ac:dyDescent="0.25">
      <c r="B70" s="740"/>
      <c r="C70" s="741"/>
      <c r="D70" s="741"/>
      <c r="E70" s="741"/>
      <c r="F70" s="741"/>
      <c r="G70" s="742"/>
      <c r="H70" s="740"/>
      <c r="I70" s="741"/>
      <c r="J70" s="741"/>
      <c r="K70" s="741"/>
      <c r="L70" s="742"/>
    </row>
    <row r="71" spans="2:13" x14ac:dyDescent="0.25">
      <c r="B71" s="725"/>
      <c r="C71" s="726"/>
      <c r="D71" s="726"/>
      <c r="E71" s="726"/>
      <c r="F71" s="726"/>
      <c r="G71" s="727"/>
      <c r="H71" s="725"/>
      <c r="I71" s="726"/>
      <c r="J71" s="726"/>
      <c r="K71" s="726"/>
      <c r="L71" s="727"/>
    </row>
    <row r="72" spans="2:13" x14ac:dyDescent="0.25">
      <c r="B72" s="725"/>
      <c r="C72" s="726"/>
      <c r="D72" s="726"/>
      <c r="E72" s="726"/>
      <c r="F72" s="726"/>
      <c r="G72" s="727"/>
      <c r="H72" s="725"/>
      <c r="I72" s="726"/>
      <c r="J72" s="726"/>
      <c r="K72" s="726"/>
      <c r="L72" s="727"/>
    </row>
    <row r="73" spans="2:13" x14ac:dyDescent="0.25">
      <c r="B73" s="725"/>
      <c r="C73" s="726"/>
      <c r="D73" s="726"/>
      <c r="E73" s="726"/>
      <c r="F73" s="726"/>
      <c r="G73" s="727"/>
      <c r="H73" s="725"/>
      <c r="I73" s="726"/>
      <c r="J73" s="726"/>
      <c r="K73" s="726"/>
      <c r="L73" s="727"/>
    </row>
    <row r="74" spans="2:13" x14ac:dyDescent="0.25">
      <c r="B74" s="725"/>
      <c r="C74" s="726"/>
      <c r="D74" s="726"/>
      <c r="E74" s="726"/>
      <c r="F74" s="726"/>
      <c r="G74" s="727"/>
      <c r="H74" s="725"/>
      <c r="I74" s="726"/>
      <c r="J74" s="726"/>
      <c r="K74" s="726"/>
      <c r="L74" s="727"/>
    </row>
    <row r="75" spans="2:13" x14ac:dyDescent="0.25">
      <c r="B75" s="725"/>
      <c r="C75" s="726"/>
      <c r="D75" s="726"/>
      <c r="E75" s="726"/>
      <c r="F75" s="726"/>
      <c r="G75" s="727"/>
      <c r="H75" s="725"/>
      <c r="I75" s="726"/>
      <c r="J75" s="726"/>
      <c r="K75" s="726"/>
      <c r="L75" s="727"/>
    </row>
    <row r="76" spans="2:13" x14ac:dyDescent="0.25">
      <c r="B76" s="725"/>
      <c r="C76" s="726"/>
      <c r="D76" s="726"/>
      <c r="E76" s="726"/>
      <c r="F76" s="726"/>
      <c r="G76" s="727"/>
      <c r="H76" s="725"/>
      <c r="I76" s="726"/>
      <c r="J76" s="726"/>
      <c r="K76" s="726"/>
      <c r="L76" s="727"/>
    </row>
    <row r="77" spans="2:13" x14ac:dyDescent="0.25">
      <c r="B77" s="725"/>
      <c r="C77" s="726"/>
      <c r="D77" s="726"/>
      <c r="E77" s="726"/>
      <c r="F77" s="726"/>
      <c r="G77" s="727"/>
      <c r="H77" s="725"/>
      <c r="I77" s="726"/>
      <c r="J77" s="726"/>
      <c r="K77" s="726"/>
      <c r="L77" s="727"/>
    </row>
    <row r="78" spans="2:13" x14ac:dyDescent="0.25">
      <c r="B78" s="725"/>
      <c r="C78" s="726"/>
      <c r="D78" s="726"/>
      <c r="E78" s="726"/>
      <c r="F78" s="726"/>
      <c r="G78" s="727"/>
      <c r="H78" s="725"/>
      <c r="I78" s="726"/>
      <c r="J78" s="726"/>
      <c r="K78" s="726"/>
      <c r="L78" s="727"/>
    </row>
    <row r="79" spans="2:13" x14ac:dyDescent="0.25">
      <c r="B79" s="725"/>
      <c r="C79" s="726"/>
      <c r="D79" s="726"/>
      <c r="E79" s="726"/>
      <c r="F79" s="726"/>
      <c r="G79" s="727"/>
      <c r="H79" s="725"/>
      <c r="I79" s="726"/>
      <c r="J79" s="726"/>
      <c r="K79" s="726"/>
      <c r="L79" s="727"/>
    </row>
    <row r="80" spans="2:13" x14ac:dyDescent="0.25">
      <c r="B80" s="725"/>
      <c r="C80" s="726"/>
      <c r="D80" s="726"/>
      <c r="E80" s="726"/>
      <c r="F80" s="726"/>
      <c r="G80" s="727"/>
      <c r="H80" s="725"/>
      <c r="I80" s="726"/>
      <c r="J80" s="726"/>
      <c r="K80" s="726"/>
      <c r="L80" s="727"/>
    </row>
    <row r="81" spans="2:13" x14ac:dyDescent="0.25">
      <c r="B81" s="725"/>
      <c r="C81" s="726"/>
      <c r="D81" s="726"/>
      <c r="E81" s="726"/>
      <c r="F81" s="726"/>
      <c r="G81" s="727"/>
      <c r="H81" s="725"/>
      <c r="I81" s="726"/>
      <c r="J81" s="726"/>
      <c r="K81" s="726"/>
      <c r="L81" s="727"/>
    </row>
    <row r="82" spans="2:13" x14ac:dyDescent="0.25">
      <c r="B82" s="725"/>
      <c r="C82" s="726"/>
      <c r="D82" s="726"/>
      <c r="E82" s="726"/>
      <c r="F82" s="726"/>
      <c r="G82" s="727"/>
      <c r="H82" s="725"/>
      <c r="I82" s="726"/>
      <c r="J82" s="726"/>
      <c r="K82" s="726"/>
      <c r="L82" s="727"/>
    </row>
    <row r="83" spans="2:13" ht="31.15" customHeight="1" thickBot="1" x14ac:dyDescent="0.3">
      <c r="B83" s="725"/>
      <c r="C83" s="726"/>
      <c r="D83" s="726"/>
      <c r="E83" s="726"/>
      <c r="F83" s="726"/>
      <c r="G83" s="727"/>
      <c r="H83" s="725"/>
      <c r="I83" s="726"/>
      <c r="J83" s="726"/>
      <c r="K83" s="726"/>
      <c r="L83" s="727"/>
    </row>
    <row r="84" spans="2:13" ht="25.9" customHeight="1" x14ac:dyDescent="0.25">
      <c r="B84" s="747" t="s">
        <v>1176</v>
      </c>
      <c r="C84" s="748"/>
      <c r="D84" s="748"/>
      <c r="E84" s="748"/>
      <c r="F84" s="748"/>
      <c r="G84" s="748"/>
      <c r="H84" s="768" t="s">
        <v>1176</v>
      </c>
      <c r="I84" s="769"/>
      <c r="J84" s="769"/>
      <c r="K84" s="769"/>
      <c r="L84" s="769"/>
      <c r="M84" s="770"/>
    </row>
    <row r="85" spans="2:13" ht="19.899999999999999" customHeight="1" thickBot="1" x14ac:dyDescent="0.3">
      <c r="B85" s="750"/>
      <c r="C85" s="751"/>
      <c r="D85" s="751"/>
      <c r="E85" s="751"/>
      <c r="F85" s="751"/>
      <c r="G85" s="751"/>
      <c r="H85" s="771"/>
      <c r="I85" s="772"/>
      <c r="J85" s="772"/>
      <c r="K85" s="772"/>
      <c r="L85" s="772"/>
      <c r="M85" s="773"/>
    </row>
    <row r="86" spans="2:13" x14ac:dyDescent="0.25">
      <c r="B86" s="740" t="s">
        <v>589</v>
      </c>
      <c r="C86" s="741"/>
      <c r="D86" s="741"/>
      <c r="E86" s="741"/>
      <c r="F86" s="741"/>
      <c r="G86" s="742"/>
      <c r="H86" s="740" t="s">
        <v>590</v>
      </c>
      <c r="I86" s="741"/>
      <c r="J86" s="741"/>
      <c r="K86" s="741"/>
      <c r="L86" s="742"/>
    </row>
    <row r="87" spans="2:13" x14ac:dyDescent="0.25">
      <c r="B87" s="725"/>
      <c r="C87" s="726"/>
      <c r="D87" s="726"/>
      <c r="E87" s="726"/>
      <c r="F87" s="726"/>
      <c r="G87" s="727"/>
      <c r="H87" s="725"/>
      <c r="I87" s="726"/>
      <c r="J87" s="726"/>
      <c r="K87" s="726"/>
      <c r="L87" s="727"/>
    </row>
    <row r="88" spans="2:13" x14ac:dyDescent="0.25">
      <c r="B88" s="725"/>
      <c r="C88" s="726"/>
      <c r="D88" s="726"/>
      <c r="E88" s="726"/>
      <c r="F88" s="726"/>
      <c r="G88" s="727"/>
      <c r="H88" s="725"/>
      <c r="I88" s="726"/>
      <c r="J88" s="726"/>
      <c r="K88" s="726"/>
      <c r="L88" s="727"/>
    </row>
    <row r="89" spans="2:13" x14ac:dyDescent="0.25">
      <c r="B89" s="725"/>
      <c r="C89" s="726"/>
      <c r="D89" s="726"/>
      <c r="E89" s="726"/>
      <c r="F89" s="726"/>
      <c r="G89" s="727"/>
      <c r="H89" s="725"/>
      <c r="I89" s="726"/>
      <c r="J89" s="726"/>
      <c r="K89" s="726"/>
      <c r="L89" s="727"/>
    </row>
    <row r="90" spans="2:13" x14ac:dyDescent="0.25">
      <c r="B90" s="725"/>
      <c r="C90" s="726"/>
      <c r="D90" s="726"/>
      <c r="E90" s="726"/>
      <c r="F90" s="726"/>
      <c r="G90" s="727"/>
      <c r="H90" s="725"/>
      <c r="I90" s="726"/>
      <c r="J90" s="726"/>
      <c r="K90" s="726"/>
      <c r="L90" s="727"/>
    </row>
    <row r="91" spans="2:13" x14ac:dyDescent="0.25">
      <c r="B91" s="725"/>
      <c r="C91" s="726"/>
      <c r="D91" s="726"/>
      <c r="E91" s="726"/>
      <c r="F91" s="726"/>
      <c r="G91" s="727"/>
      <c r="H91" s="725"/>
      <c r="I91" s="726"/>
      <c r="J91" s="726"/>
      <c r="K91" s="726"/>
      <c r="L91" s="727"/>
    </row>
    <row r="92" spans="2:13" x14ac:dyDescent="0.25">
      <c r="B92" s="725"/>
      <c r="C92" s="726"/>
      <c r="D92" s="726"/>
      <c r="E92" s="726"/>
      <c r="F92" s="726"/>
      <c r="G92" s="727"/>
      <c r="H92" s="725"/>
      <c r="I92" s="726"/>
      <c r="J92" s="726"/>
      <c r="K92" s="726"/>
      <c r="L92" s="727"/>
    </row>
    <row r="93" spans="2:13" x14ac:dyDescent="0.25">
      <c r="B93" s="725"/>
      <c r="C93" s="726"/>
      <c r="D93" s="726"/>
      <c r="E93" s="726"/>
      <c r="F93" s="726"/>
      <c r="G93" s="727"/>
      <c r="H93" s="725"/>
      <c r="I93" s="726"/>
      <c r="J93" s="726"/>
      <c r="K93" s="726"/>
      <c r="L93" s="727"/>
    </row>
    <row r="94" spans="2:13" x14ac:dyDescent="0.25">
      <c r="B94" s="725"/>
      <c r="C94" s="726"/>
      <c r="D94" s="726"/>
      <c r="E94" s="726"/>
      <c r="F94" s="726"/>
      <c r="G94" s="727"/>
      <c r="H94" s="725"/>
      <c r="I94" s="726"/>
      <c r="J94" s="726"/>
      <c r="K94" s="726"/>
      <c r="L94" s="727"/>
    </row>
    <row r="95" spans="2:13" x14ac:dyDescent="0.25">
      <c r="B95" s="725"/>
      <c r="C95" s="726"/>
      <c r="D95" s="726"/>
      <c r="E95" s="726"/>
      <c r="F95" s="726"/>
      <c r="G95" s="727"/>
      <c r="H95" s="725"/>
      <c r="I95" s="726"/>
      <c r="J95" s="726"/>
      <c r="K95" s="726"/>
      <c r="L95" s="727"/>
    </row>
    <row r="96" spans="2:13" x14ac:dyDescent="0.25">
      <c r="B96" s="725"/>
      <c r="C96" s="726"/>
      <c r="D96" s="726"/>
      <c r="E96" s="726"/>
      <c r="F96" s="726"/>
      <c r="G96" s="727"/>
      <c r="H96" s="725"/>
      <c r="I96" s="726"/>
      <c r="J96" s="726"/>
      <c r="K96" s="726"/>
      <c r="L96" s="727"/>
    </row>
    <row r="97" spans="2:13" x14ac:dyDescent="0.25">
      <c r="B97" s="725"/>
      <c r="C97" s="726"/>
      <c r="D97" s="726"/>
      <c r="E97" s="726"/>
      <c r="F97" s="726"/>
      <c r="G97" s="727"/>
      <c r="H97" s="725"/>
      <c r="I97" s="726"/>
      <c r="J97" s="726"/>
      <c r="K97" s="726"/>
      <c r="L97" s="727"/>
    </row>
    <row r="98" spans="2:13" x14ac:dyDescent="0.25">
      <c r="B98" s="725"/>
      <c r="C98" s="726"/>
      <c r="D98" s="726"/>
      <c r="E98" s="726"/>
      <c r="F98" s="726"/>
      <c r="G98" s="727"/>
      <c r="H98" s="725"/>
      <c r="I98" s="726"/>
      <c r="J98" s="726"/>
      <c r="K98" s="726"/>
      <c r="L98" s="727"/>
    </row>
    <row r="99" spans="2:13" ht="15.75" thickBot="1" x14ac:dyDescent="0.3">
      <c r="B99" s="725"/>
      <c r="C99" s="726"/>
      <c r="D99" s="726"/>
      <c r="E99" s="726"/>
      <c r="F99" s="726"/>
      <c r="G99" s="727"/>
      <c r="H99" s="725"/>
      <c r="I99" s="726"/>
      <c r="J99" s="726"/>
      <c r="K99" s="726"/>
      <c r="L99" s="727"/>
    </row>
    <row r="100" spans="2:13" ht="25.9" customHeight="1" x14ac:dyDescent="0.25">
      <c r="B100" s="774" t="s">
        <v>1179</v>
      </c>
      <c r="C100" s="769"/>
      <c r="D100" s="769"/>
      <c r="E100" s="769"/>
      <c r="F100" s="769"/>
      <c r="G100" s="770"/>
      <c r="H100" s="768" t="s">
        <v>1180</v>
      </c>
      <c r="I100" s="769"/>
      <c r="J100" s="769"/>
      <c r="K100" s="769"/>
      <c r="L100" s="769"/>
      <c r="M100" s="770"/>
    </row>
    <row r="101" spans="2:13" ht="20.45" customHeight="1" thickBot="1" x14ac:dyDescent="0.3">
      <c r="B101" s="771"/>
      <c r="C101" s="772"/>
      <c r="D101" s="772"/>
      <c r="E101" s="772"/>
      <c r="F101" s="772"/>
      <c r="G101" s="773"/>
      <c r="H101" s="771"/>
      <c r="I101" s="772"/>
      <c r="J101" s="772"/>
      <c r="K101" s="772"/>
      <c r="L101" s="772"/>
      <c r="M101" s="773"/>
    </row>
    <row r="102" spans="2:13" x14ac:dyDescent="0.25">
      <c r="B102" s="740" t="s">
        <v>589</v>
      </c>
      <c r="C102" s="741"/>
      <c r="D102" s="741"/>
      <c r="E102" s="741"/>
      <c r="F102" s="741"/>
      <c r="G102" s="742"/>
      <c r="H102" s="740" t="s">
        <v>590</v>
      </c>
      <c r="I102" s="741"/>
      <c r="J102" s="741"/>
      <c r="K102" s="741"/>
      <c r="L102" s="742"/>
    </row>
    <row r="103" spans="2:13" x14ac:dyDescent="0.25">
      <c r="B103" s="725"/>
      <c r="C103" s="726"/>
      <c r="D103" s="726"/>
      <c r="E103" s="726"/>
      <c r="F103" s="726"/>
      <c r="G103" s="727"/>
      <c r="H103" s="725"/>
      <c r="I103" s="726"/>
      <c r="J103" s="726"/>
      <c r="K103" s="726"/>
      <c r="L103" s="727"/>
    </row>
    <row r="104" spans="2:13" x14ac:dyDescent="0.25">
      <c r="B104" s="725"/>
      <c r="C104" s="726"/>
      <c r="D104" s="726"/>
      <c r="E104" s="726"/>
      <c r="F104" s="726"/>
      <c r="G104" s="727"/>
      <c r="H104" s="725"/>
      <c r="I104" s="726"/>
      <c r="J104" s="726"/>
      <c r="K104" s="726"/>
      <c r="L104" s="727"/>
    </row>
    <row r="105" spans="2:13" x14ac:dyDescent="0.25">
      <c r="B105" s="725"/>
      <c r="C105" s="726"/>
      <c r="D105" s="726"/>
      <c r="E105" s="726"/>
      <c r="F105" s="726"/>
      <c r="G105" s="727"/>
      <c r="H105" s="725"/>
      <c r="I105" s="726"/>
      <c r="J105" s="726"/>
      <c r="K105" s="726"/>
      <c r="L105" s="727"/>
    </row>
    <row r="106" spans="2:13" x14ac:dyDescent="0.25">
      <c r="B106" s="725"/>
      <c r="C106" s="726"/>
      <c r="D106" s="726"/>
      <c r="E106" s="726"/>
      <c r="F106" s="726"/>
      <c r="G106" s="727"/>
      <c r="H106" s="725"/>
      <c r="I106" s="726"/>
      <c r="J106" s="726"/>
      <c r="K106" s="726"/>
      <c r="L106" s="727"/>
    </row>
    <row r="107" spans="2:13" x14ac:dyDescent="0.25">
      <c r="B107" s="725"/>
      <c r="C107" s="726"/>
      <c r="D107" s="726"/>
      <c r="E107" s="726"/>
      <c r="F107" s="726"/>
      <c r="G107" s="727"/>
      <c r="H107" s="725"/>
      <c r="I107" s="726"/>
      <c r="J107" s="726"/>
      <c r="K107" s="726"/>
      <c r="L107" s="727"/>
    </row>
    <row r="108" spans="2:13" x14ac:dyDescent="0.25">
      <c r="B108" s="725"/>
      <c r="C108" s="726"/>
      <c r="D108" s="726"/>
      <c r="E108" s="726"/>
      <c r="F108" s="726"/>
      <c r="G108" s="727"/>
      <c r="H108" s="725"/>
      <c r="I108" s="726"/>
      <c r="J108" s="726"/>
      <c r="K108" s="726"/>
      <c r="L108" s="727"/>
    </row>
    <row r="109" spans="2:13" x14ac:dyDescent="0.25">
      <c r="B109" s="725"/>
      <c r="C109" s="726"/>
      <c r="D109" s="726"/>
      <c r="E109" s="726"/>
      <c r="F109" s="726"/>
      <c r="G109" s="727"/>
      <c r="H109" s="725"/>
      <c r="I109" s="726"/>
      <c r="J109" s="726"/>
      <c r="K109" s="726"/>
      <c r="L109" s="727"/>
    </row>
    <row r="110" spans="2:13" x14ac:dyDescent="0.25">
      <c r="B110" s="725"/>
      <c r="C110" s="726"/>
      <c r="D110" s="726"/>
      <c r="E110" s="726"/>
      <c r="F110" s="726"/>
      <c r="G110" s="727"/>
      <c r="H110" s="725"/>
      <c r="I110" s="726"/>
      <c r="J110" s="726"/>
      <c r="K110" s="726"/>
      <c r="L110" s="727"/>
    </row>
    <row r="111" spans="2:13" x14ac:dyDescent="0.25">
      <c r="B111" s="725"/>
      <c r="C111" s="726"/>
      <c r="D111" s="726"/>
      <c r="E111" s="726"/>
      <c r="F111" s="726"/>
      <c r="G111" s="727"/>
      <c r="H111" s="725"/>
      <c r="I111" s="726"/>
      <c r="J111" s="726"/>
      <c r="K111" s="726"/>
      <c r="L111" s="727"/>
    </row>
    <row r="112" spans="2:13" x14ac:dyDescent="0.25">
      <c r="B112" s="725"/>
      <c r="C112" s="726"/>
      <c r="D112" s="726"/>
      <c r="E112" s="726"/>
      <c r="F112" s="726"/>
      <c r="G112" s="727"/>
      <c r="H112" s="725"/>
      <c r="I112" s="726"/>
      <c r="J112" s="726"/>
      <c r="K112" s="726"/>
      <c r="L112" s="727"/>
    </row>
    <row r="113" spans="2:12" x14ac:dyDescent="0.25">
      <c r="B113" s="725"/>
      <c r="C113" s="726"/>
      <c r="D113" s="726"/>
      <c r="E113" s="726"/>
      <c r="F113" s="726"/>
      <c r="G113" s="727"/>
      <c r="H113" s="725"/>
      <c r="I113" s="726"/>
      <c r="J113" s="726"/>
      <c r="K113" s="726"/>
      <c r="L113" s="727"/>
    </row>
    <row r="114" spans="2:12" x14ac:dyDescent="0.25">
      <c r="B114" s="725"/>
      <c r="C114" s="726"/>
      <c r="D114" s="726"/>
      <c r="E114" s="726"/>
      <c r="F114" s="726"/>
      <c r="G114" s="727"/>
      <c r="H114" s="725"/>
      <c r="I114" s="726"/>
      <c r="J114" s="726"/>
      <c r="K114" s="726"/>
      <c r="L114" s="727"/>
    </row>
    <row r="115" spans="2:12" ht="15.75" thickBot="1" x14ac:dyDescent="0.3">
      <c r="B115" s="725"/>
      <c r="C115" s="726"/>
      <c r="D115" s="726"/>
      <c r="E115" s="726"/>
      <c r="F115" s="726"/>
      <c r="G115" s="727"/>
      <c r="H115" s="725"/>
      <c r="I115" s="726"/>
      <c r="J115" s="726"/>
      <c r="K115" s="726"/>
      <c r="L115" s="727"/>
    </row>
    <row r="116" spans="2:12" ht="41.45" customHeight="1" x14ac:dyDescent="0.25">
      <c r="B116" s="775" t="s">
        <v>1181</v>
      </c>
      <c r="C116" s="776"/>
      <c r="D116" s="776"/>
      <c r="E116" s="776"/>
      <c r="F116" s="776"/>
      <c r="G116" s="777"/>
      <c r="H116" s="781" t="s">
        <v>1182</v>
      </c>
      <c r="I116" s="782"/>
      <c r="J116" s="782"/>
      <c r="K116" s="782"/>
      <c r="L116" s="783"/>
    </row>
    <row r="117" spans="2:12" ht="19.149999999999999" customHeight="1" thickBot="1" x14ac:dyDescent="0.3">
      <c r="B117" s="778"/>
      <c r="C117" s="779"/>
      <c r="D117" s="779"/>
      <c r="E117" s="779"/>
      <c r="F117" s="779"/>
      <c r="G117" s="780"/>
      <c r="H117" s="784"/>
      <c r="I117" s="785"/>
      <c r="J117" s="785"/>
      <c r="K117" s="785"/>
      <c r="L117" s="786"/>
    </row>
    <row r="118" spans="2:12" x14ac:dyDescent="0.25">
      <c r="B118" s="740" t="s">
        <v>589</v>
      </c>
      <c r="C118" s="741"/>
      <c r="D118" s="741"/>
      <c r="E118" s="741"/>
      <c r="F118" s="741"/>
      <c r="G118" s="742"/>
      <c r="H118" s="740" t="s">
        <v>590</v>
      </c>
      <c r="I118" s="741"/>
      <c r="J118" s="741"/>
      <c r="K118" s="741"/>
      <c r="L118" s="742"/>
    </row>
    <row r="119" spans="2:12" x14ac:dyDescent="0.25">
      <c r="B119" s="725"/>
      <c r="C119" s="726"/>
      <c r="D119" s="726"/>
      <c r="E119" s="726"/>
      <c r="F119" s="726"/>
      <c r="G119" s="727"/>
      <c r="H119" s="725"/>
      <c r="I119" s="726"/>
      <c r="J119" s="726"/>
      <c r="K119" s="726"/>
      <c r="L119" s="727"/>
    </row>
    <row r="120" spans="2:12" x14ac:dyDescent="0.25">
      <c r="B120" s="725"/>
      <c r="C120" s="726"/>
      <c r="D120" s="726"/>
      <c r="E120" s="726"/>
      <c r="F120" s="726"/>
      <c r="G120" s="727"/>
      <c r="H120" s="725"/>
      <c r="I120" s="726"/>
      <c r="J120" s="726"/>
      <c r="K120" s="726"/>
      <c r="L120" s="727"/>
    </row>
    <row r="121" spans="2:12" x14ac:dyDescent="0.25">
      <c r="B121" s="725"/>
      <c r="C121" s="726"/>
      <c r="D121" s="726"/>
      <c r="E121" s="726"/>
      <c r="F121" s="726"/>
      <c r="G121" s="727"/>
      <c r="H121" s="725"/>
      <c r="I121" s="726"/>
      <c r="J121" s="726"/>
      <c r="K121" s="726"/>
      <c r="L121" s="727"/>
    </row>
    <row r="122" spans="2:12" x14ac:dyDescent="0.25">
      <c r="B122" s="725"/>
      <c r="C122" s="726"/>
      <c r="D122" s="726"/>
      <c r="E122" s="726"/>
      <c r="F122" s="726"/>
      <c r="G122" s="727"/>
      <c r="H122" s="725"/>
      <c r="I122" s="726"/>
      <c r="J122" s="726"/>
      <c r="K122" s="726"/>
      <c r="L122" s="727"/>
    </row>
    <row r="123" spans="2:12" x14ac:dyDescent="0.25">
      <c r="B123" s="725"/>
      <c r="C123" s="726"/>
      <c r="D123" s="726"/>
      <c r="E123" s="726"/>
      <c r="F123" s="726"/>
      <c r="G123" s="727"/>
      <c r="H123" s="725"/>
      <c r="I123" s="726"/>
      <c r="J123" s="726"/>
      <c r="K123" s="726"/>
      <c r="L123" s="727"/>
    </row>
    <row r="124" spans="2:12" x14ac:dyDescent="0.25">
      <c r="B124" s="725"/>
      <c r="C124" s="726"/>
      <c r="D124" s="726"/>
      <c r="E124" s="726"/>
      <c r="F124" s="726"/>
      <c r="G124" s="727"/>
      <c r="H124" s="725"/>
      <c r="I124" s="726"/>
      <c r="J124" s="726"/>
      <c r="K124" s="726"/>
      <c r="L124" s="727"/>
    </row>
    <row r="125" spans="2:12" x14ac:dyDescent="0.25">
      <c r="B125" s="725"/>
      <c r="C125" s="726"/>
      <c r="D125" s="726"/>
      <c r="E125" s="726"/>
      <c r="F125" s="726"/>
      <c r="G125" s="727"/>
      <c r="H125" s="725"/>
      <c r="I125" s="726"/>
      <c r="J125" s="726"/>
      <c r="K125" s="726"/>
      <c r="L125" s="727"/>
    </row>
    <row r="126" spans="2:12" x14ac:dyDescent="0.25">
      <c r="B126" s="725"/>
      <c r="C126" s="726"/>
      <c r="D126" s="726"/>
      <c r="E126" s="726"/>
      <c r="F126" s="726"/>
      <c r="G126" s="727"/>
      <c r="H126" s="725"/>
      <c r="I126" s="726"/>
      <c r="J126" s="726"/>
      <c r="K126" s="726"/>
      <c r="L126" s="727"/>
    </row>
    <row r="127" spans="2:12" x14ac:dyDescent="0.25">
      <c r="B127" s="725"/>
      <c r="C127" s="726"/>
      <c r="D127" s="726"/>
      <c r="E127" s="726"/>
      <c r="F127" s="726"/>
      <c r="G127" s="727"/>
      <c r="H127" s="725"/>
      <c r="I127" s="726"/>
      <c r="J127" s="726"/>
      <c r="K127" s="726"/>
      <c r="L127" s="727"/>
    </row>
    <row r="128" spans="2:12" x14ac:dyDescent="0.25">
      <c r="B128" s="725"/>
      <c r="C128" s="726"/>
      <c r="D128" s="726"/>
      <c r="E128" s="726"/>
      <c r="F128" s="726"/>
      <c r="G128" s="727"/>
      <c r="H128" s="725"/>
      <c r="I128" s="726"/>
      <c r="J128" s="726"/>
      <c r="K128" s="726"/>
      <c r="L128" s="727"/>
    </row>
    <row r="129" spans="2:12" x14ac:dyDescent="0.25">
      <c r="B129" s="725"/>
      <c r="C129" s="726"/>
      <c r="D129" s="726"/>
      <c r="E129" s="726"/>
      <c r="F129" s="726"/>
      <c r="G129" s="727"/>
      <c r="H129" s="725"/>
      <c r="I129" s="726"/>
      <c r="J129" s="726"/>
      <c r="K129" s="726"/>
      <c r="L129" s="727"/>
    </row>
    <row r="130" spans="2:12" x14ac:dyDescent="0.25">
      <c r="B130" s="725"/>
      <c r="C130" s="726"/>
      <c r="D130" s="726"/>
      <c r="E130" s="726"/>
      <c r="F130" s="726"/>
      <c r="G130" s="727"/>
      <c r="H130" s="725"/>
      <c r="I130" s="726"/>
      <c r="J130" s="726"/>
      <c r="K130" s="726"/>
      <c r="L130" s="727"/>
    </row>
    <row r="131" spans="2:12" ht="15.75" thickBot="1" x14ac:dyDescent="0.3">
      <c r="B131" s="725"/>
      <c r="C131" s="726"/>
      <c r="D131" s="726"/>
      <c r="E131" s="726"/>
      <c r="F131" s="726"/>
      <c r="G131" s="727"/>
      <c r="H131" s="725"/>
      <c r="I131" s="726"/>
      <c r="J131" s="726"/>
      <c r="K131" s="726"/>
      <c r="L131" s="727"/>
    </row>
    <row r="132" spans="2:12" ht="19.899999999999999" customHeight="1" x14ac:dyDescent="0.25">
      <c r="B132" s="756"/>
      <c r="C132" s="757"/>
      <c r="D132" s="757"/>
      <c r="E132" s="757"/>
      <c r="F132" s="757"/>
      <c r="G132" s="758"/>
      <c r="H132" s="762"/>
      <c r="I132" s="763"/>
      <c r="J132" s="763"/>
      <c r="K132" s="763"/>
      <c r="L132" s="764"/>
    </row>
    <row r="133" spans="2:12" ht="15.75" thickBot="1" x14ac:dyDescent="0.3">
      <c r="B133" s="759"/>
      <c r="C133" s="760"/>
      <c r="D133" s="760"/>
      <c r="E133" s="760"/>
      <c r="F133" s="760"/>
      <c r="G133" s="761"/>
      <c r="H133" s="765"/>
      <c r="I133" s="766"/>
      <c r="J133" s="766"/>
      <c r="K133" s="766"/>
      <c r="L133" s="767"/>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D2A9C9-1F6E-48DD-B807-3B3E4CF2BB31}">
  <dimension ref="B1:O104"/>
  <sheetViews>
    <sheetView view="pageBreakPreview" zoomScale="85" zoomScaleNormal="100" zoomScaleSheetLayoutView="85" zoomScalePageLayoutView="110" workbookViewId="0">
      <selection activeCell="H21" sqref="H21:L22"/>
    </sheetView>
  </sheetViews>
  <sheetFormatPr baseColWidth="10" defaultColWidth="12" defaultRowHeight="15" x14ac:dyDescent="0.25"/>
  <cols>
    <col min="1" max="1" width="3.85546875" style="83" customWidth="1"/>
    <col min="2" max="2" width="4.85546875" style="83" customWidth="1"/>
    <col min="3" max="3" width="8.7109375" style="83" customWidth="1"/>
    <col min="4" max="4" width="8.42578125" style="83" customWidth="1"/>
    <col min="5" max="5" width="12" style="83"/>
    <col min="6" max="6" width="12.5703125" style="83" customWidth="1"/>
    <col min="7" max="7" width="10" style="83" customWidth="1"/>
    <col min="8" max="8" width="9" style="83" customWidth="1"/>
    <col min="9" max="9" width="23.5703125" style="83" customWidth="1"/>
    <col min="10" max="10" width="13.7109375" style="83" customWidth="1"/>
    <col min="11" max="11" width="14.140625" style="83" customWidth="1"/>
    <col min="12" max="12" width="10" style="83" customWidth="1"/>
    <col min="13" max="13" width="12" style="83" hidden="1" customWidth="1"/>
    <col min="14" max="16384" width="12"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x14ac:dyDescent="0.25">
      <c r="B3" s="711" t="s">
        <v>364</v>
      </c>
      <c r="C3" s="712"/>
      <c r="D3" s="712"/>
      <c r="E3" s="713"/>
      <c r="F3" s="105">
        <v>44112</v>
      </c>
      <c r="G3" s="711" t="s">
        <v>365</v>
      </c>
      <c r="H3" s="712"/>
      <c r="I3" s="713"/>
      <c r="J3" s="787">
        <v>44118</v>
      </c>
      <c r="K3" s="788"/>
      <c r="L3" s="789"/>
    </row>
    <row r="4" spans="2:12" ht="24.95" customHeight="1" x14ac:dyDescent="0.25">
      <c r="B4" s="717" t="s">
        <v>324</v>
      </c>
      <c r="C4" s="718"/>
      <c r="D4" s="718"/>
      <c r="E4" s="718"/>
      <c r="F4" s="718"/>
      <c r="G4" s="718"/>
      <c r="H4" s="719"/>
      <c r="I4" s="140" t="s">
        <v>575</v>
      </c>
      <c r="J4" s="140" t="s">
        <v>2</v>
      </c>
      <c r="K4" s="723" t="s">
        <v>0</v>
      </c>
      <c r="L4" s="724"/>
    </row>
    <row r="5" spans="2:12" ht="24.95" customHeight="1" thickBot="1" x14ac:dyDescent="0.3">
      <c r="B5" s="790"/>
      <c r="C5" s="791"/>
      <c r="D5" s="791"/>
      <c r="E5" s="791"/>
      <c r="F5" s="791"/>
      <c r="G5" s="791"/>
      <c r="H5" s="792"/>
      <c r="I5" s="81" t="s">
        <v>576</v>
      </c>
      <c r="J5" s="108">
        <v>2</v>
      </c>
      <c r="K5" s="793" t="s">
        <v>366</v>
      </c>
      <c r="L5" s="794"/>
    </row>
    <row r="6" spans="2:12" ht="24.95" customHeight="1" thickBot="1" x14ac:dyDescent="0.3">
      <c r="B6" s="800" t="s">
        <v>595</v>
      </c>
      <c r="C6" s="801"/>
      <c r="D6" s="801"/>
      <c r="E6" s="801"/>
      <c r="F6" s="801"/>
      <c r="G6" s="801"/>
      <c r="H6" s="801"/>
      <c r="I6" s="801"/>
      <c r="J6" s="801"/>
      <c r="K6" s="801"/>
      <c r="L6" s="802"/>
    </row>
    <row r="7" spans="2:12" ht="15.75" customHeight="1" x14ac:dyDescent="0.25">
      <c r="B7" s="725" t="s">
        <v>533</v>
      </c>
      <c r="C7" s="726"/>
      <c r="D7" s="726"/>
      <c r="E7" s="726"/>
      <c r="F7" s="726"/>
      <c r="G7" s="727"/>
      <c r="H7" s="725" t="s">
        <v>534</v>
      </c>
      <c r="I7" s="726"/>
      <c r="J7" s="726"/>
      <c r="K7" s="726"/>
      <c r="L7" s="727"/>
    </row>
    <row r="8" spans="2:12" x14ac:dyDescent="0.25">
      <c r="B8" s="725"/>
      <c r="C8" s="726"/>
      <c r="D8" s="726"/>
      <c r="E8" s="726"/>
      <c r="F8" s="726"/>
      <c r="G8" s="727"/>
      <c r="H8" s="725"/>
      <c r="I8" s="726"/>
      <c r="J8" s="726"/>
      <c r="K8" s="726"/>
      <c r="L8" s="727"/>
    </row>
    <row r="9" spans="2:12" x14ac:dyDescent="0.25">
      <c r="B9" s="725"/>
      <c r="C9" s="726"/>
      <c r="D9" s="726"/>
      <c r="E9" s="726"/>
      <c r="F9" s="726"/>
      <c r="G9" s="727"/>
      <c r="H9" s="725"/>
      <c r="I9" s="726"/>
      <c r="J9" s="726"/>
      <c r="K9" s="726"/>
      <c r="L9" s="727"/>
    </row>
    <row r="10" spans="2:12" x14ac:dyDescent="0.25">
      <c r="B10" s="725"/>
      <c r="C10" s="726"/>
      <c r="D10" s="726"/>
      <c r="E10" s="726"/>
      <c r="F10" s="726"/>
      <c r="G10" s="727"/>
      <c r="H10" s="725"/>
      <c r="I10" s="726"/>
      <c r="J10" s="726"/>
      <c r="K10" s="726"/>
      <c r="L10" s="727"/>
    </row>
    <row r="11" spans="2:12" x14ac:dyDescent="0.25">
      <c r="B11" s="725"/>
      <c r="C11" s="726"/>
      <c r="D11" s="726"/>
      <c r="E11" s="726"/>
      <c r="F11" s="726"/>
      <c r="G11" s="727"/>
      <c r="H11" s="725"/>
      <c r="I11" s="726"/>
      <c r="J11" s="726"/>
      <c r="K11" s="726"/>
      <c r="L11" s="727"/>
    </row>
    <row r="12" spans="2:12" x14ac:dyDescent="0.25">
      <c r="B12" s="725"/>
      <c r="C12" s="726"/>
      <c r="D12" s="726"/>
      <c r="E12" s="726"/>
      <c r="F12" s="726"/>
      <c r="G12" s="727"/>
      <c r="H12" s="725"/>
      <c r="I12" s="726"/>
      <c r="J12" s="726"/>
      <c r="K12" s="726"/>
      <c r="L12" s="727"/>
    </row>
    <row r="13" spans="2:12" x14ac:dyDescent="0.25">
      <c r="B13" s="725"/>
      <c r="C13" s="726"/>
      <c r="D13" s="726"/>
      <c r="E13" s="726"/>
      <c r="F13" s="726"/>
      <c r="G13" s="727"/>
      <c r="H13" s="725"/>
      <c r="I13" s="726"/>
      <c r="J13" s="726"/>
      <c r="K13" s="726"/>
      <c r="L13" s="727"/>
    </row>
    <row r="14" spans="2:12" x14ac:dyDescent="0.25">
      <c r="B14" s="725"/>
      <c r="C14" s="726"/>
      <c r="D14" s="726"/>
      <c r="E14" s="726"/>
      <c r="F14" s="726"/>
      <c r="G14" s="727"/>
      <c r="H14" s="725"/>
      <c r="I14" s="726"/>
      <c r="J14" s="726"/>
      <c r="K14" s="726"/>
      <c r="L14" s="727"/>
    </row>
    <row r="15" spans="2:12" x14ac:dyDescent="0.25">
      <c r="B15" s="725"/>
      <c r="C15" s="726"/>
      <c r="D15" s="726"/>
      <c r="E15" s="726"/>
      <c r="F15" s="726"/>
      <c r="G15" s="727"/>
      <c r="H15" s="725"/>
      <c r="I15" s="726"/>
      <c r="J15" s="726"/>
      <c r="K15" s="726"/>
      <c r="L15" s="727"/>
    </row>
    <row r="16" spans="2:12" x14ac:dyDescent="0.25">
      <c r="B16" s="725"/>
      <c r="C16" s="726"/>
      <c r="D16" s="726"/>
      <c r="E16" s="726"/>
      <c r="F16" s="726"/>
      <c r="G16" s="727"/>
      <c r="H16" s="725"/>
      <c r="I16" s="726"/>
      <c r="J16" s="726"/>
      <c r="K16" s="726"/>
      <c r="L16" s="727"/>
    </row>
    <row r="17" spans="2:13" x14ac:dyDescent="0.25">
      <c r="B17" s="725"/>
      <c r="C17" s="726"/>
      <c r="D17" s="726"/>
      <c r="E17" s="726"/>
      <c r="F17" s="726"/>
      <c r="G17" s="727"/>
      <c r="H17" s="725"/>
      <c r="I17" s="726"/>
      <c r="J17" s="726"/>
      <c r="K17" s="726"/>
      <c r="L17" s="727"/>
    </row>
    <row r="18" spans="2:13" x14ac:dyDescent="0.25">
      <c r="B18" s="725"/>
      <c r="C18" s="726"/>
      <c r="D18" s="726"/>
      <c r="E18" s="726"/>
      <c r="F18" s="726"/>
      <c r="G18" s="727"/>
      <c r="H18" s="725"/>
      <c r="I18" s="726"/>
      <c r="J18" s="726"/>
      <c r="K18" s="726"/>
      <c r="L18" s="727"/>
    </row>
    <row r="19" spans="2:13" x14ac:dyDescent="0.25">
      <c r="B19" s="725"/>
      <c r="C19" s="726"/>
      <c r="D19" s="726"/>
      <c r="E19" s="726"/>
      <c r="F19" s="726"/>
      <c r="G19" s="727"/>
      <c r="H19" s="725"/>
      <c r="I19" s="726"/>
      <c r="J19" s="726"/>
      <c r="K19" s="726"/>
      <c r="L19" s="727"/>
    </row>
    <row r="20" spans="2:13" ht="15.75" thickBot="1" x14ac:dyDescent="0.3">
      <c r="B20" s="725"/>
      <c r="C20" s="726"/>
      <c r="D20" s="726"/>
      <c r="E20" s="726"/>
      <c r="F20" s="726"/>
      <c r="G20" s="727"/>
      <c r="H20" s="725"/>
      <c r="I20" s="726"/>
      <c r="J20" s="726"/>
      <c r="K20" s="726"/>
      <c r="L20" s="727"/>
    </row>
    <row r="21" spans="2:13" ht="15" customHeight="1" x14ac:dyDescent="0.25">
      <c r="B21" s="803" t="s">
        <v>1017</v>
      </c>
      <c r="C21" s="804"/>
      <c r="D21" s="804"/>
      <c r="E21" s="804"/>
      <c r="F21" s="804"/>
      <c r="G21" s="805"/>
      <c r="H21" s="803" t="s">
        <v>1085</v>
      </c>
      <c r="I21" s="804"/>
      <c r="J21" s="804"/>
      <c r="K21" s="804"/>
      <c r="L21" s="804"/>
      <c r="M21" s="803"/>
    </row>
    <row r="22" spans="2:13" ht="37.5" customHeight="1" thickBot="1" x14ac:dyDescent="0.3">
      <c r="B22" s="806"/>
      <c r="C22" s="807"/>
      <c r="D22" s="807"/>
      <c r="E22" s="807"/>
      <c r="F22" s="807"/>
      <c r="G22" s="808"/>
      <c r="H22" s="806"/>
      <c r="I22" s="807"/>
      <c r="J22" s="807"/>
      <c r="K22" s="807"/>
      <c r="L22" s="807"/>
      <c r="M22" s="806"/>
    </row>
    <row r="23" spans="2:13" ht="15.75" customHeight="1" x14ac:dyDescent="0.25">
      <c r="B23" s="740" t="s">
        <v>587</v>
      </c>
      <c r="C23" s="741"/>
      <c r="D23" s="741"/>
      <c r="E23" s="741"/>
      <c r="F23" s="741"/>
      <c r="G23" s="742"/>
      <c r="H23" s="740" t="s">
        <v>588</v>
      </c>
      <c r="I23" s="741"/>
      <c r="J23" s="741"/>
      <c r="K23" s="741"/>
      <c r="L23" s="742"/>
    </row>
    <row r="24" spans="2:13" x14ac:dyDescent="0.25">
      <c r="B24" s="725"/>
      <c r="C24" s="726"/>
      <c r="D24" s="726"/>
      <c r="E24" s="726"/>
      <c r="F24" s="726"/>
      <c r="G24" s="727"/>
      <c r="H24" s="725"/>
      <c r="I24" s="726"/>
      <c r="J24" s="726"/>
      <c r="K24" s="726"/>
      <c r="L24" s="727"/>
    </row>
    <row r="25" spans="2:13" x14ac:dyDescent="0.25">
      <c r="B25" s="725"/>
      <c r="C25" s="726"/>
      <c r="D25" s="726"/>
      <c r="E25" s="726"/>
      <c r="F25" s="726"/>
      <c r="G25" s="727"/>
      <c r="H25" s="725"/>
      <c r="I25" s="726"/>
      <c r="J25" s="726"/>
      <c r="K25" s="726"/>
      <c r="L25" s="727"/>
    </row>
    <row r="26" spans="2:13" x14ac:dyDescent="0.25">
      <c r="B26" s="725"/>
      <c r="C26" s="726"/>
      <c r="D26" s="726"/>
      <c r="E26" s="726"/>
      <c r="F26" s="726"/>
      <c r="G26" s="727"/>
      <c r="H26" s="725"/>
      <c r="I26" s="726"/>
      <c r="J26" s="726"/>
      <c r="K26" s="726"/>
      <c r="L26" s="727"/>
    </row>
    <row r="27" spans="2:13" x14ac:dyDescent="0.25">
      <c r="B27" s="725"/>
      <c r="C27" s="726"/>
      <c r="D27" s="726"/>
      <c r="E27" s="726"/>
      <c r="F27" s="726"/>
      <c r="G27" s="727"/>
      <c r="H27" s="725"/>
      <c r="I27" s="726"/>
      <c r="J27" s="726"/>
      <c r="K27" s="726"/>
      <c r="L27" s="727"/>
    </row>
    <row r="28" spans="2:13" x14ac:dyDescent="0.25">
      <c r="B28" s="725"/>
      <c r="C28" s="726"/>
      <c r="D28" s="726"/>
      <c r="E28" s="726"/>
      <c r="F28" s="726"/>
      <c r="G28" s="727"/>
      <c r="H28" s="725"/>
      <c r="I28" s="726"/>
      <c r="J28" s="726"/>
      <c r="K28" s="726"/>
      <c r="L28" s="727"/>
    </row>
    <row r="29" spans="2:13" x14ac:dyDescent="0.25">
      <c r="B29" s="725"/>
      <c r="C29" s="726"/>
      <c r="D29" s="726"/>
      <c r="E29" s="726"/>
      <c r="F29" s="726"/>
      <c r="G29" s="727"/>
      <c r="H29" s="725"/>
      <c r="I29" s="726"/>
      <c r="J29" s="726"/>
      <c r="K29" s="726"/>
      <c r="L29" s="727"/>
    </row>
    <row r="30" spans="2:13" x14ac:dyDescent="0.25">
      <c r="B30" s="725"/>
      <c r="C30" s="726"/>
      <c r="D30" s="726"/>
      <c r="E30" s="726"/>
      <c r="F30" s="726"/>
      <c r="G30" s="727"/>
      <c r="H30" s="725"/>
      <c r="I30" s="726"/>
      <c r="J30" s="726"/>
      <c r="K30" s="726"/>
      <c r="L30" s="727"/>
    </row>
    <row r="31" spans="2:13" x14ac:dyDescent="0.25">
      <c r="B31" s="725"/>
      <c r="C31" s="726"/>
      <c r="D31" s="726"/>
      <c r="E31" s="726"/>
      <c r="F31" s="726"/>
      <c r="G31" s="727"/>
      <c r="H31" s="725"/>
      <c r="I31" s="726"/>
      <c r="J31" s="726"/>
      <c r="K31" s="726"/>
      <c r="L31" s="727"/>
    </row>
    <row r="32" spans="2:13" x14ac:dyDescent="0.25">
      <c r="B32" s="725"/>
      <c r="C32" s="726"/>
      <c r="D32" s="726"/>
      <c r="E32" s="726"/>
      <c r="F32" s="726"/>
      <c r="G32" s="727"/>
      <c r="H32" s="725"/>
      <c r="I32" s="726"/>
      <c r="J32" s="726"/>
      <c r="K32" s="726"/>
      <c r="L32" s="727"/>
    </row>
    <row r="33" spans="2:13" x14ac:dyDescent="0.25">
      <c r="B33" s="725"/>
      <c r="C33" s="726"/>
      <c r="D33" s="726"/>
      <c r="E33" s="726"/>
      <c r="F33" s="726"/>
      <c r="G33" s="727"/>
      <c r="H33" s="725"/>
      <c r="I33" s="726"/>
      <c r="J33" s="726"/>
      <c r="K33" s="726"/>
      <c r="L33" s="727"/>
    </row>
    <row r="34" spans="2:13" x14ac:dyDescent="0.25">
      <c r="B34" s="725"/>
      <c r="C34" s="726"/>
      <c r="D34" s="726"/>
      <c r="E34" s="726"/>
      <c r="F34" s="726"/>
      <c r="G34" s="727"/>
      <c r="H34" s="725"/>
      <c r="I34" s="726"/>
      <c r="J34" s="726"/>
      <c r="K34" s="726"/>
      <c r="L34" s="727"/>
    </row>
    <row r="35" spans="2:13" x14ac:dyDescent="0.25">
      <c r="B35" s="725"/>
      <c r="C35" s="726"/>
      <c r="D35" s="726"/>
      <c r="E35" s="726"/>
      <c r="F35" s="726"/>
      <c r="G35" s="727"/>
      <c r="H35" s="725"/>
      <c r="I35" s="726"/>
      <c r="J35" s="726"/>
      <c r="K35" s="726"/>
      <c r="L35" s="727"/>
    </row>
    <row r="36" spans="2:13" ht="15.75" thickBot="1" x14ac:dyDescent="0.3">
      <c r="B36" s="725"/>
      <c r="C36" s="726"/>
      <c r="D36" s="726"/>
      <c r="E36" s="726"/>
      <c r="F36" s="726"/>
      <c r="G36" s="727"/>
      <c r="H36" s="725"/>
      <c r="I36" s="726"/>
      <c r="J36" s="726"/>
      <c r="K36" s="726"/>
      <c r="L36" s="727"/>
    </row>
    <row r="37" spans="2:13" ht="15" customHeight="1" x14ac:dyDescent="0.25">
      <c r="B37" s="809" t="s">
        <v>1086</v>
      </c>
      <c r="C37" s="810"/>
      <c r="D37" s="810"/>
      <c r="E37" s="810"/>
      <c r="F37" s="810"/>
      <c r="G37" s="811"/>
      <c r="H37" s="809" t="s">
        <v>1087</v>
      </c>
      <c r="I37" s="810"/>
      <c r="J37" s="810"/>
      <c r="K37" s="810"/>
      <c r="L37" s="810"/>
      <c r="M37" s="795"/>
    </row>
    <row r="38" spans="2:13" ht="35.25" customHeight="1" thickBot="1" x14ac:dyDescent="0.3">
      <c r="B38" s="812"/>
      <c r="C38" s="813"/>
      <c r="D38" s="813"/>
      <c r="E38" s="813"/>
      <c r="F38" s="813"/>
      <c r="G38" s="814"/>
      <c r="H38" s="812"/>
      <c r="I38" s="813"/>
      <c r="J38" s="813"/>
      <c r="K38" s="813"/>
      <c r="L38" s="813"/>
      <c r="M38" s="796"/>
    </row>
    <row r="39" spans="2:13" ht="26.25" customHeight="1" thickBot="1" x14ac:dyDescent="0.3">
      <c r="B39" s="797" t="s">
        <v>596</v>
      </c>
      <c r="C39" s="798"/>
      <c r="D39" s="798"/>
      <c r="E39" s="798"/>
      <c r="F39" s="798"/>
      <c r="G39" s="798"/>
      <c r="H39" s="798"/>
      <c r="I39" s="798"/>
      <c r="J39" s="798"/>
      <c r="K39" s="798"/>
      <c r="L39" s="799"/>
      <c r="M39" s="109"/>
    </row>
    <row r="40" spans="2:13" x14ac:dyDescent="0.25">
      <c r="B40" s="740" t="s">
        <v>589</v>
      </c>
      <c r="C40" s="741"/>
      <c r="D40" s="741"/>
      <c r="E40" s="741"/>
      <c r="F40" s="741"/>
      <c r="G40" s="742"/>
      <c r="H40" s="740" t="s">
        <v>590</v>
      </c>
      <c r="I40" s="741"/>
      <c r="J40" s="741"/>
      <c r="K40" s="741"/>
      <c r="L40" s="742"/>
    </row>
    <row r="41" spans="2:13" x14ac:dyDescent="0.25">
      <c r="B41" s="725"/>
      <c r="C41" s="726"/>
      <c r="D41" s="726"/>
      <c r="E41" s="726"/>
      <c r="F41" s="726"/>
      <c r="G41" s="727"/>
      <c r="H41" s="725"/>
      <c r="I41" s="726"/>
      <c r="J41" s="726"/>
      <c r="K41" s="726"/>
      <c r="L41" s="727"/>
    </row>
    <row r="42" spans="2:13" x14ac:dyDescent="0.25">
      <c r="B42" s="725"/>
      <c r="C42" s="726"/>
      <c r="D42" s="726"/>
      <c r="E42" s="726"/>
      <c r="F42" s="726"/>
      <c r="G42" s="727"/>
      <c r="H42" s="725"/>
      <c r="I42" s="726"/>
      <c r="J42" s="726"/>
      <c r="K42" s="726"/>
      <c r="L42" s="727"/>
    </row>
    <row r="43" spans="2:13" x14ac:dyDescent="0.25">
      <c r="B43" s="725"/>
      <c r="C43" s="726"/>
      <c r="D43" s="726"/>
      <c r="E43" s="726"/>
      <c r="F43" s="726"/>
      <c r="G43" s="727"/>
      <c r="H43" s="725"/>
      <c r="I43" s="726"/>
      <c r="J43" s="726"/>
      <c r="K43" s="726"/>
      <c r="L43" s="727"/>
    </row>
    <row r="44" spans="2:13" x14ac:dyDescent="0.25">
      <c r="B44" s="725"/>
      <c r="C44" s="726"/>
      <c r="D44" s="726"/>
      <c r="E44" s="726"/>
      <c r="F44" s="726"/>
      <c r="G44" s="727"/>
      <c r="H44" s="725"/>
      <c r="I44" s="726"/>
      <c r="J44" s="726"/>
      <c r="K44" s="726"/>
      <c r="L44" s="727"/>
    </row>
    <row r="45" spans="2:13" x14ac:dyDescent="0.25">
      <c r="B45" s="725"/>
      <c r="C45" s="726"/>
      <c r="D45" s="726"/>
      <c r="E45" s="726"/>
      <c r="F45" s="726"/>
      <c r="G45" s="727"/>
      <c r="H45" s="725"/>
      <c r="I45" s="726"/>
      <c r="J45" s="726"/>
      <c r="K45" s="726"/>
      <c r="L45" s="727"/>
    </row>
    <row r="46" spans="2:13" x14ac:dyDescent="0.25">
      <c r="B46" s="725"/>
      <c r="C46" s="726"/>
      <c r="D46" s="726"/>
      <c r="E46" s="726"/>
      <c r="F46" s="726"/>
      <c r="G46" s="727"/>
      <c r="H46" s="725"/>
      <c r="I46" s="726"/>
      <c r="J46" s="726"/>
      <c r="K46" s="726"/>
      <c r="L46" s="727"/>
    </row>
    <row r="47" spans="2:13" x14ac:dyDescent="0.25">
      <c r="B47" s="725"/>
      <c r="C47" s="726"/>
      <c r="D47" s="726"/>
      <c r="E47" s="726"/>
      <c r="F47" s="726"/>
      <c r="G47" s="727"/>
      <c r="H47" s="725"/>
      <c r="I47" s="726"/>
      <c r="J47" s="726"/>
      <c r="K47" s="726"/>
      <c r="L47" s="727"/>
    </row>
    <row r="48" spans="2:13" x14ac:dyDescent="0.25">
      <c r="B48" s="725"/>
      <c r="C48" s="726"/>
      <c r="D48" s="726"/>
      <c r="E48" s="726"/>
      <c r="F48" s="726"/>
      <c r="G48" s="727"/>
      <c r="H48" s="725"/>
      <c r="I48" s="726"/>
      <c r="J48" s="726"/>
      <c r="K48" s="726"/>
      <c r="L48" s="727"/>
    </row>
    <row r="49" spans="2:13" x14ac:dyDescent="0.25">
      <c r="B49" s="725"/>
      <c r="C49" s="726"/>
      <c r="D49" s="726"/>
      <c r="E49" s="726"/>
      <c r="F49" s="726"/>
      <c r="G49" s="727"/>
      <c r="H49" s="725"/>
      <c r="I49" s="726"/>
      <c r="J49" s="726"/>
      <c r="K49" s="726"/>
      <c r="L49" s="727"/>
    </row>
    <row r="50" spans="2:13" x14ac:dyDescent="0.25">
      <c r="B50" s="725"/>
      <c r="C50" s="726"/>
      <c r="D50" s="726"/>
      <c r="E50" s="726"/>
      <c r="F50" s="726"/>
      <c r="G50" s="727"/>
      <c r="H50" s="725"/>
      <c r="I50" s="726"/>
      <c r="J50" s="726"/>
      <c r="K50" s="726"/>
      <c r="L50" s="727"/>
    </row>
    <row r="51" spans="2:13" x14ac:dyDescent="0.25">
      <c r="B51" s="725"/>
      <c r="C51" s="726"/>
      <c r="D51" s="726"/>
      <c r="E51" s="726"/>
      <c r="F51" s="726"/>
      <c r="G51" s="727"/>
      <c r="H51" s="725"/>
      <c r="I51" s="726"/>
      <c r="J51" s="726"/>
      <c r="K51" s="726"/>
      <c r="L51" s="727"/>
    </row>
    <row r="52" spans="2:13" x14ac:dyDescent="0.25">
      <c r="B52" s="725"/>
      <c r="C52" s="726"/>
      <c r="D52" s="726"/>
      <c r="E52" s="726"/>
      <c r="F52" s="726"/>
      <c r="G52" s="727"/>
      <c r="H52" s="725"/>
      <c r="I52" s="726"/>
      <c r="J52" s="726"/>
      <c r="K52" s="726"/>
      <c r="L52" s="727"/>
    </row>
    <row r="53" spans="2:13" ht="15.75" thickBot="1" x14ac:dyDescent="0.3">
      <c r="B53" s="725"/>
      <c r="C53" s="726"/>
      <c r="D53" s="726"/>
      <c r="E53" s="726"/>
      <c r="F53" s="726"/>
      <c r="G53" s="727"/>
      <c r="H53" s="725"/>
      <c r="I53" s="726"/>
      <c r="J53" s="726"/>
      <c r="K53" s="726"/>
      <c r="L53" s="727"/>
    </row>
    <row r="54" spans="2:13" ht="15" customHeight="1" x14ac:dyDescent="0.25">
      <c r="B54" s="803" t="s">
        <v>1018</v>
      </c>
      <c r="C54" s="804"/>
      <c r="D54" s="804"/>
      <c r="E54" s="804"/>
      <c r="F54" s="804"/>
      <c r="G54" s="805"/>
      <c r="H54" s="803" t="s">
        <v>1088</v>
      </c>
      <c r="I54" s="804"/>
      <c r="J54" s="804"/>
      <c r="K54" s="804"/>
      <c r="L54" s="804"/>
      <c r="M54" s="795"/>
    </row>
    <row r="55" spans="2:13" ht="36" customHeight="1" thickBot="1" x14ac:dyDescent="0.3">
      <c r="B55" s="806"/>
      <c r="C55" s="807"/>
      <c r="D55" s="807"/>
      <c r="E55" s="807"/>
      <c r="F55" s="807"/>
      <c r="G55" s="808"/>
      <c r="H55" s="806"/>
      <c r="I55" s="807"/>
      <c r="J55" s="807"/>
      <c r="K55" s="807"/>
      <c r="L55" s="807"/>
      <c r="M55" s="796"/>
    </row>
    <row r="56" spans="2:13" ht="15" customHeight="1" x14ac:dyDescent="0.25">
      <c r="B56" s="740" t="s">
        <v>589</v>
      </c>
      <c r="C56" s="741"/>
      <c r="D56" s="741"/>
      <c r="E56" s="741"/>
      <c r="F56" s="741"/>
      <c r="G56" s="742"/>
      <c r="H56" s="740" t="s">
        <v>590</v>
      </c>
      <c r="I56" s="741"/>
      <c r="J56" s="741"/>
      <c r="K56" s="741"/>
      <c r="L56" s="742"/>
    </row>
    <row r="57" spans="2:13" ht="15" customHeight="1" x14ac:dyDescent="0.25">
      <c r="B57" s="725"/>
      <c r="C57" s="726"/>
      <c r="D57" s="726"/>
      <c r="E57" s="726"/>
      <c r="F57" s="726"/>
      <c r="G57" s="727"/>
      <c r="H57" s="725"/>
      <c r="I57" s="726"/>
      <c r="J57" s="726"/>
      <c r="K57" s="726"/>
      <c r="L57" s="727"/>
    </row>
    <row r="58" spans="2:13" ht="15" customHeight="1" x14ac:dyDescent="0.25">
      <c r="B58" s="725"/>
      <c r="C58" s="726"/>
      <c r="D58" s="726"/>
      <c r="E58" s="726"/>
      <c r="F58" s="726"/>
      <c r="G58" s="727"/>
      <c r="H58" s="725"/>
      <c r="I58" s="726"/>
      <c r="J58" s="726"/>
      <c r="K58" s="726"/>
      <c r="L58" s="727"/>
    </row>
    <row r="59" spans="2:13" ht="15" customHeight="1" x14ac:dyDescent="0.25">
      <c r="B59" s="725"/>
      <c r="C59" s="726"/>
      <c r="D59" s="726"/>
      <c r="E59" s="726"/>
      <c r="F59" s="726"/>
      <c r="G59" s="727"/>
      <c r="H59" s="725"/>
      <c r="I59" s="726"/>
      <c r="J59" s="726"/>
      <c r="K59" s="726"/>
      <c r="L59" s="727"/>
    </row>
    <row r="60" spans="2:13" ht="15" customHeight="1" x14ac:dyDescent="0.25">
      <c r="B60" s="725"/>
      <c r="C60" s="726"/>
      <c r="D60" s="726"/>
      <c r="E60" s="726"/>
      <c r="F60" s="726"/>
      <c r="G60" s="727"/>
      <c r="H60" s="725"/>
      <c r="I60" s="726"/>
      <c r="J60" s="726"/>
      <c r="K60" s="726"/>
      <c r="L60" s="727"/>
    </row>
    <row r="61" spans="2:13" ht="15" customHeight="1" x14ac:dyDescent="0.25">
      <c r="B61" s="725"/>
      <c r="C61" s="726"/>
      <c r="D61" s="726"/>
      <c r="E61" s="726"/>
      <c r="F61" s="726"/>
      <c r="G61" s="727"/>
      <c r="H61" s="725"/>
      <c r="I61" s="726"/>
      <c r="J61" s="726"/>
      <c r="K61" s="726"/>
      <c r="L61" s="727"/>
    </row>
    <row r="62" spans="2:13" ht="15" customHeight="1" x14ac:dyDescent="0.25">
      <c r="B62" s="725"/>
      <c r="C62" s="726"/>
      <c r="D62" s="726"/>
      <c r="E62" s="726"/>
      <c r="F62" s="726"/>
      <c r="G62" s="727"/>
      <c r="H62" s="725"/>
      <c r="I62" s="726"/>
      <c r="J62" s="726"/>
      <c r="K62" s="726"/>
      <c r="L62" s="727"/>
    </row>
    <row r="63" spans="2:13" ht="15" customHeight="1" x14ac:dyDescent="0.25">
      <c r="B63" s="725"/>
      <c r="C63" s="726"/>
      <c r="D63" s="726"/>
      <c r="E63" s="726"/>
      <c r="F63" s="726"/>
      <c r="G63" s="727"/>
      <c r="H63" s="725"/>
      <c r="I63" s="726"/>
      <c r="J63" s="726"/>
      <c r="K63" s="726"/>
      <c r="L63" s="727"/>
    </row>
    <row r="64" spans="2:13" ht="15" customHeight="1" x14ac:dyDescent="0.25">
      <c r="B64" s="725"/>
      <c r="C64" s="726"/>
      <c r="D64" s="726"/>
      <c r="E64" s="726"/>
      <c r="F64" s="726"/>
      <c r="G64" s="727"/>
      <c r="H64" s="725"/>
      <c r="I64" s="726"/>
      <c r="J64" s="726"/>
      <c r="K64" s="726"/>
      <c r="L64" s="727"/>
    </row>
    <row r="65" spans="2:15" ht="15" customHeight="1" x14ac:dyDescent="0.25">
      <c r="B65" s="725"/>
      <c r="C65" s="726"/>
      <c r="D65" s="726"/>
      <c r="E65" s="726"/>
      <c r="F65" s="726"/>
      <c r="G65" s="727"/>
      <c r="H65" s="725"/>
      <c r="I65" s="726"/>
      <c r="J65" s="726"/>
      <c r="K65" s="726"/>
      <c r="L65" s="727"/>
    </row>
    <row r="66" spans="2:15" ht="15" customHeight="1" x14ac:dyDescent="0.25">
      <c r="B66" s="725"/>
      <c r="C66" s="726"/>
      <c r="D66" s="726"/>
      <c r="E66" s="726"/>
      <c r="F66" s="726"/>
      <c r="G66" s="727"/>
      <c r="H66" s="725"/>
      <c r="I66" s="726"/>
      <c r="J66" s="726"/>
      <c r="K66" s="726"/>
      <c r="L66" s="727"/>
      <c r="O66" s="131"/>
    </row>
    <row r="67" spans="2:15" ht="15" customHeight="1" x14ac:dyDescent="0.25">
      <c r="B67" s="725"/>
      <c r="C67" s="726"/>
      <c r="D67" s="726"/>
      <c r="E67" s="726"/>
      <c r="F67" s="726"/>
      <c r="G67" s="727"/>
      <c r="H67" s="725"/>
      <c r="I67" s="726"/>
      <c r="J67" s="726"/>
      <c r="K67" s="726"/>
      <c r="L67" s="727"/>
    </row>
    <row r="68" spans="2:15" ht="15" customHeight="1" x14ac:dyDescent="0.25">
      <c r="B68" s="725"/>
      <c r="C68" s="726"/>
      <c r="D68" s="726"/>
      <c r="E68" s="726"/>
      <c r="F68" s="726"/>
      <c r="G68" s="727"/>
      <c r="H68" s="725"/>
      <c r="I68" s="726"/>
      <c r="J68" s="726"/>
      <c r="K68" s="726"/>
      <c r="L68" s="727"/>
    </row>
    <row r="69" spans="2:15" ht="15.75" customHeight="1" thickBot="1" x14ac:dyDescent="0.3">
      <c r="B69" s="725"/>
      <c r="C69" s="726"/>
      <c r="D69" s="726"/>
      <c r="E69" s="726"/>
      <c r="F69" s="726"/>
      <c r="G69" s="727"/>
      <c r="H69" s="725"/>
      <c r="I69" s="726"/>
      <c r="J69" s="726"/>
      <c r="K69" s="726"/>
      <c r="L69" s="727"/>
    </row>
    <row r="70" spans="2:15" ht="23.25" customHeight="1" x14ac:dyDescent="0.25">
      <c r="B70" s="809" t="s">
        <v>1089</v>
      </c>
      <c r="C70" s="810"/>
      <c r="D70" s="810"/>
      <c r="E70" s="810"/>
      <c r="F70" s="810"/>
      <c r="G70" s="811"/>
      <c r="H70" s="803" t="s">
        <v>1090</v>
      </c>
      <c r="I70" s="804"/>
      <c r="J70" s="804"/>
      <c r="K70" s="804"/>
      <c r="L70" s="804"/>
      <c r="M70" s="795"/>
    </row>
    <row r="71" spans="2:15" ht="25.5" customHeight="1" thickBot="1" x14ac:dyDescent="0.3">
      <c r="B71" s="812"/>
      <c r="C71" s="813"/>
      <c r="D71" s="813"/>
      <c r="E71" s="813"/>
      <c r="F71" s="813"/>
      <c r="G71" s="814"/>
      <c r="H71" s="806"/>
      <c r="I71" s="807"/>
      <c r="J71" s="807"/>
      <c r="K71" s="807"/>
      <c r="L71" s="807"/>
      <c r="M71" s="796"/>
    </row>
    <row r="72" spans="2:15" ht="25.5" customHeight="1" thickBot="1" x14ac:dyDescent="0.3">
      <c r="B72" s="797" t="s">
        <v>597</v>
      </c>
      <c r="C72" s="798"/>
      <c r="D72" s="798"/>
      <c r="E72" s="798"/>
      <c r="F72" s="798"/>
      <c r="G72" s="798"/>
      <c r="H72" s="798"/>
      <c r="I72" s="798"/>
      <c r="J72" s="798"/>
      <c r="K72" s="798"/>
      <c r="L72" s="799"/>
    </row>
    <row r="73" spans="2:15" x14ac:dyDescent="0.25">
      <c r="B73" s="740" t="s">
        <v>589</v>
      </c>
      <c r="C73" s="741"/>
      <c r="D73" s="741"/>
      <c r="E73" s="741"/>
      <c r="F73" s="741"/>
      <c r="G73" s="742"/>
      <c r="H73" s="740" t="s">
        <v>590</v>
      </c>
      <c r="I73" s="741"/>
      <c r="J73" s="741"/>
      <c r="K73" s="741"/>
      <c r="L73" s="742"/>
    </row>
    <row r="74" spans="2:15" x14ac:dyDescent="0.25">
      <c r="B74" s="725"/>
      <c r="C74" s="726"/>
      <c r="D74" s="726"/>
      <c r="E74" s="726"/>
      <c r="F74" s="726"/>
      <c r="G74" s="727"/>
      <c r="H74" s="725"/>
      <c r="I74" s="726"/>
      <c r="J74" s="726"/>
      <c r="K74" s="726"/>
      <c r="L74" s="727"/>
    </row>
    <row r="75" spans="2:15" x14ac:dyDescent="0.25">
      <c r="B75" s="725"/>
      <c r="C75" s="726"/>
      <c r="D75" s="726"/>
      <c r="E75" s="726"/>
      <c r="F75" s="726"/>
      <c r="G75" s="727"/>
      <c r="H75" s="725"/>
      <c r="I75" s="726"/>
      <c r="J75" s="726"/>
      <c r="K75" s="726"/>
      <c r="L75" s="727"/>
    </row>
    <row r="76" spans="2:15" x14ac:dyDescent="0.25">
      <c r="B76" s="725"/>
      <c r="C76" s="726"/>
      <c r="D76" s="726"/>
      <c r="E76" s="726"/>
      <c r="F76" s="726"/>
      <c r="G76" s="727"/>
      <c r="H76" s="725"/>
      <c r="I76" s="726"/>
      <c r="J76" s="726"/>
      <c r="K76" s="726"/>
      <c r="L76" s="727"/>
    </row>
    <row r="77" spans="2:15" x14ac:dyDescent="0.25">
      <c r="B77" s="725"/>
      <c r="C77" s="726"/>
      <c r="D77" s="726"/>
      <c r="E77" s="726"/>
      <c r="F77" s="726"/>
      <c r="G77" s="727"/>
      <c r="H77" s="725"/>
      <c r="I77" s="726"/>
      <c r="J77" s="726"/>
      <c r="K77" s="726"/>
      <c r="L77" s="727"/>
    </row>
    <row r="78" spans="2:15" x14ac:dyDescent="0.25">
      <c r="B78" s="725"/>
      <c r="C78" s="726"/>
      <c r="D78" s="726"/>
      <c r="E78" s="726"/>
      <c r="F78" s="726"/>
      <c r="G78" s="727"/>
      <c r="H78" s="725"/>
      <c r="I78" s="726"/>
      <c r="J78" s="726"/>
      <c r="K78" s="726"/>
      <c r="L78" s="727"/>
    </row>
    <row r="79" spans="2:15" x14ac:dyDescent="0.25">
      <c r="B79" s="725"/>
      <c r="C79" s="726"/>
      <c r="D79" s="726"/>
      <c r="E79" s="726"/>
      <c r="F79" s="726"/>
      <c r="G79" s="727"/>
      <c r="H79" s="725"/>
      <c r="I79" s="726"/>
      <c r="J79" s="726"/>
      <c r="K79" s="726"/>
      <c r="L79" s="727"/>
    </row>
    <row r="80" spans="2:15" x14ac:dyDescent="0.25">
      <c r="B80" s="725"/>
      <c r="C80" s="726"/>
      <c r="D80" s="726"/>
      <c r="E80" s="726"/>
      <c r="F80" s="726"/>
      <c r="G80" s="727"/>
      <c r="H80" s="725"/>
      <c r="I80" s="726"/>
      <c r="J80" s="726"/>
      <c r="K80" s="726"/>
      <c r="L80" s="727"/>
    </row>
    <row r="81" spans="2:14" x14ac:dyDescent="0.25">
      <c r="B81" s="725"/>
      <c r="C81" s="726"/>
      <c r="D81" s="726"/>
      <c r="E81" s="726"/>
      <c r="F81" s="726"/>
      <c r="G81" s="727"/>
      <c r="H81" s="725"/>
      <c r="I81" s="726"/>
      <c r="J81" s="726"/>
      <c r="K81" s="726"/>
      <c r="L81" s="727"/>
    </row>
    <row r="82" spans="2:14" x14ac:dyDescent="0.25">
      <c r="B82" s="725"/>
      <c r="C82" s="726"/>
      <c r="D82" s="726"/>
      <c r="E82" s="726"/>
      <c r="F82" s="726"/>
      <c r="G82" s="727"/>
      <c r="H82" s="725"/>
      <c r="I82" s="726"/>
      <c r="J82" s="726"/>
      <c r="K82" s="726"/>
      <c r="L82" s="727"/>
    </row>
    <row r="83" spans="2:14" x14ac:dyDescent="0.25">
      <c r="B83" s="725"/>
      <c r="C83" s="726"/>
      <c r="D83" s="726"/>
      <c r="E83" s="726"/>
      <c r="F83" s="726"/>
      <c r="G83" s="727"/>
      <c r="H83" s="725"/>
      <c r="I83" s="726"/>
      <c r="J83" s="726"/>
      <c r="K83" s="726"/>
      <c r="L83" s="727"/>
    </row>
    <row r="84" spans="2:14" x14ac:dyDescent="0.25">
      <c r="B84" s="725"/>
      <c r="C84" s="726"/>
      <c r="D84" s="726"/>
      <c r="E84" s="726"/>
      <c r="F84" s="726"/>
      <c r="G84" s="727"/>
      <c r="H84" s="725"/>
      <c r="I84" s="726"/>
      <c r="J84" s="726"/>
      <c r="K84" s="726"/>
      <c r="L84" s="727"/>
    </row>
    <row r="85" spans="2:14" x14ac:dyDescent="0.25">
      <c r="B85" s="725"/>
      <c r="C85" s="726"/>
      <c r="D85" s="726"/>
      <c r="E85" s="726"/>
      <c r="F85" s="726"/>
      <c r="G85" s="727"/>
      <c r="H85" s="725"/>
      <c r="I85" s="726"/>
      <c r="J85" s="726"/>
      <c r="K85" s="726"/>
      <c r="L85" s="727"/>
    </row>
    <row r="86" spans="2:14" ht="15.75" thickBot="1" x14ac:dyDescent="0.3">
      <c r="B86" s="725"/>
      <c r="C86" s="726"/>
      <c r="D86" s="726"/>
      <c r="E86" s="726"/>
      <c r="F86" s="726"/>
      <c r="G86" s="727"/>
      <c r="H86" s="725"/>
      <c r="I86" s="726"/>
      <c r="J86" s="726"/>
      <c r="K86" s="726"/>
      <c r="L86" s="727"/>
    </row>
    <row r="87" spans="2:14" ht="24.75" customHeight="1" x14ac:dyDescent="0.25">
      <c r="B87" s="803" t="s">
        <v>1019</v>
      </c>
      <c r="C87" s="804"/>
      <c r="D87" s="804"/>
      <c r="E87" s="804"/>
      <c r="F87" s="804"/>
      <c r="G87" s="805"/>
      <c r="H87" s="803" t="s">
        <v>1020</v>
      </c>
      <c r="I87" s="804"/>
      <c r="J87" s="804"/>
      <c r="K87" s="804"/>
      <c r="L87" s="804"/>
    </row>
    <row r="88" spans="2:14" ht="21" customHeight="1" thickBot="1" x14ac:dyDescent="0.3">
      <c r="B88" s="806"/>
      <c r="C88" s="807"/>
      <c r="D88" s="807"/>
      <c r="E88" s="807"/>
      <c r="F88" s="807"/>
      <c r="G88" s="808"/>
      <c r="H88" s="806"/>
      <c r="I88" s="807"/>
      <c r="J88" s="807"/>
      <c r="K88" s="807"/>
      <c r="L88" s="807"/>
      <c r="N88" s="153"/>
    </row>
    <row r="89" spans="2:14" x14ac:dyDescent="0.25">
      <c r="B89" s="740"/>
      <c r="C89" s="741"/>
      <c r="D89" s="741"/>
      <c r="E89" s="741"/>
      <c r="F89" s="741"/>
      <c r="G89" s="742"/>
      <c r="H89" s="740"/>
      <c r="I89" s="741"/>
      <c r="J89" s="741"/>
      <c r="K89" s="741"/>
      <c r="L89" s="742"/>
    </row>
    <row r="90" spans="2:14" x14ac:dyDescent="0.25">
      <c r="B90" s="725"/>
      <c r="C90" s="726"/>
      <c r="D90" s="726"/>
      <c r="E90" s="726"/>
      <c r="F90" s="726"/>
      <c r="G90" s="727"/>
      <c r="H90" s="725"/>
      <c r="I90" s="726"/>
      <c r="J90" s="726"/>
      <c r="K90" s="726"/>
      <c r="L90" s="727"/>
    </row>
    <row r="91" spans="2:14" x14ac:dyDescent="0.25">
      <c r="B91" s="725"/>
      <c r="C91" s="726"/>
      <c r="D91" s="726"/>
      <c r="E91" s="726"/>
      <c r="F91" s="726"/>
      <c r="G91" s="727"/>
      <c r="H91" s="725"/>
      <c r="I91" s="726"/>
      <c r="J91" s="726"/>
      <c r="K91" s="726"/>
      <c r="L91" s="727"/>
    </row>
    <row r="92" spans="2:14" x14ac:dyDescent="0.25">
      <c r="B92" s="725"/>
      <c r="C92" s="726"/>
      <c r="D92" s="726"/>
      <c r="E92" s="726"/>
      <c r="F92" s="726"/>
      <c r="G92" s="727"/>
      <c r="H92" s="725"/>
      <c r="I92" s="726"/>
      <c r="J92" s="726"/>
      <c r="K92" s="726"/>
      <c r="L92" s="727"/>
    </row>
    <row r="93" spans="2:14" x14ac:dyDescent="0.25">
      <c r="B93" s="725"/>
      <c r="C93" s="726"/>
      <c r="D93" s="726"/>
      <c r="E93" s="726"/>
      <c r="F93" s="726"/>
      <c r="G93" s="727"/>
      <c r="H93" s="725"/>
      <c r="I93" s="726"/>
      <c r="J93" s="726"/>
      <c r="K93" s="726"/>
      <c r="L93" s="727"/>
    </row>
    <row r="94" spans="2:14" x14ac:dyDescent="0.25">
      <c r="B94" s="725"/>
      <c r="C94" s="726"/>
      <c r="D94" s="726"/>
      <c r="E94" s="726"/>
      <c r="F94" s="726"/>
      <c r="G94" s="727"/>
      <c r="H94" s="725"/>
      <c r="I94" s="726"/>
      <c r="J94" s="726"/>
      <c r="K94" s="726"/>
      <c r="L94" s="727"/>
    </row>
    <row r="95" spans="2:14" x14ac:dyDescent="0.25">
      <c r="B95" s="725"/>
      <c r="C95" s="726"/>
      <c r="D95" s="726"/>
      <c r="E95" s="726"/>
      <c r="F95" s="726"/>
      <c r="G95" s="727"/>
      <c r="H95" s="725"/>
      <c r="I95" s="726"/>
      <c r="J95" s="726"/>
      <c r="K95" s="726"/>
      <c r="L95" s="727"/>
    </row>
    <row r="96" spans="2:14" x14ac:dyDescent="0.25">
      <c r="B96" s="725"/>
      <c r="C96" s="726"/>
      <c r="D96" s="726"/>
      <c r="E96" s="726"/>
      <c r="F96" s="726"/>
      <c r="G96" s="727"/>
      <c r="H96" s="725"/>
      <c r="I96" s="726"/>
      <c r="J96" s="726"/>
      <c r="K96" s="726"/>
      <c r="L96" s="727"/>
    </row>
    <row r="97" spans="2:12" x14ac:dyDescent="0.25">
      <c r="B97" s="725"/>
      <c r="C97" s="726"/>
      <c r="D97" s="726"/>
      <c r="E97" s="726"/>
      <c r="F97" s="726"/>
      <c r="G97" s="727"/>
      <c r="H97" s="725"/>
      <c r="I97" s="726"/>
      <c r="J97" s="726"/>
      <c r="K97" s="726"/>
      <c r="L97" s="727"/>
    </row>
    <row r="98" spans="2:12" x14ac:dyDescent="0.25">
      <c r="B98" s="725"/>
      <c r="C98" s="726"/>
      <c r="D98" s="726"/>
      <c r="E98" s="726"/>
      <c r="F98" s="726"/>
      <c r="G98" s="727"/>
      <c r="H98" s="725"/>
      <c r="I98" s="726"/>
      <c r="J98" s="726"/>
      <c r="K98" s="726"/>
      <c r="L98" s="727"/>
    </row>
    <row r="99" spans="2:12" x14ac:dyDescent="0.25">
      <c r="B99" s="725"/>
      <c r="C99" s="726"/>
      <c r="D99" s="726"/>
      <c r="E99" s="726"/>
      <c r="F99" s="726"/>
      <c r="G99" s="727"/>
      <c r="H99" s="725"/>
      <c r="I99" s="726"/>
      <c r="J99" s="726"/>
      <c r="K99" s="726"/>
      <c r="L99" s="727"/>
    </row>
    <row r="100" spans="2:12" x14ac:dyDescent="0.25">
      <c r="B100" s="725"/>
      <c r="C100" s="726"/>
      <c r="D100" s="726"/>
      <c r="E100" s="726"/>
      <c r="F100" s="726"/>
      <c r="G100" s="727"/>
      <c r="H100" s="725"/>
      <c r="I100" s="726"/>
      <c r="J100" s="726"/>
      <c r="K100" s="726"/>
      <c r="L100" s="727"/>
    </row>
    <row r="101" spans="2:12" x14ac:dyDescent="0.25">
      <c r="B101" s="725"/>
      <c r="C101" s="726"/>
      <c r="D101" s="726"/>
      <c r="E101" s="726"/>
      <c r="F101" s="726"/>
      <c r="G101" s="727"/>
      <c r="H101" s="725"/>
      <c r="I101" s="726"/>
      <c r="J101" s="726"/>
      <c r="K101" s="726"/>
      <c r="L101" s="727"/>
    </row>
    <row r="102" spans="2:12" ht="15.75" thickBot="1" x14ac:dyDescent="0.3">
      <c r="B102" s="725"/>
      <c r="C102" s="726"/>
      <c r="D102" s="726"/>
      <c r="E102" s="726"/>
      <c r="F102" s="726"/>
      <c r="G102" s="727"/>
      <c r="H102" s="725"/>
      <c r="I102" s="726"/>
      <c r="J102" s="726"/>
      <c r="K102" s="726"/>
      <c r="L102" s="727"/>
    </row>
    <row r="103" spans="2:12" ht="15.75" customHeight="1" x14ac:dyDescent="0.25">
      <c r="B103" s="815" t="s">
        <v>1091</v>
      </c>
      <c r="C103" s="816"/>
      <c r="D103" s="816"/>
      <c r="E103" s="816"/>
      <c r="F103" s="816"/>
      <c r="G103" s="817"/>
      <c r="H103" s="821" t="s">
        <v>1092</v>
      </c>
      <c r="I103" s="822"/>
      <c r="J103" s="822"/>
      <c r="K103" s="822"/>
      <c r="L103" s="822"/>
    </row>
    <row r="104" spans="2:12" ht="31.5" customHeight="1" thickBot="1" x14ac:dyDescent="0.3">
      <c r="B104" s="818"/>
      <c r="C104" s="819"/>
      <c r="D104" s="819"/>
      <c r="E104" s="819"/>
      <c r="F104" s="819"/>
      <c r="G104" s="820"/>
      <c r="H104" s="823"/>
      <c r="I104" s="824"/>
      <c r="J104" s="824"/>
      <c r="K104" s="824"/>
      <c r="L104" s="824"/>
    </row>
  </sheetData>
  <mergeCells count="38">
    <mergeCell ref="B103:G104"/>
    <mergeCell ref="H103:L104"/>
    <mergeCell ref="B73:G86"/>
    <mergeCell ref="H73:L86"/>
    <mergeCell ref="B87:G88"/>
    <mergeCell ref="H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8D86F-FB40-4255-84D7-4F375AAC675D}">
  <dimension ref="B1:O149"/>
  <sheetViews>
    <sheetView view="pageBreakPreview" zoomScale="85" zoomScaleNormal="100" zoomScaleSheetLayoutView="85" zoomScalePageLayoutView="110" workbookViewId="0">
      <selection activeCell="H20" sqref="H20:M21"/>
    </sheetView>
  </sheetViews>
  <sheetFormatPr baseColWidth="10" defaultColWidth="12" defaultRowHeight="15" x14ac:dyDescent="0.25"/>
  <cols>
    <col min="1" max="1" width="3.85546875" style="83" customWidth="1"/>
    <col min="2" max="2" width="4.85546875" style="83" customWidth="1"/>
    <col min="3" max="3" width="8.7109375" style="83" customWidth="1"/>
    <col min="4" max="4" width="8.42578125" style="83" customWidth="1"/>
    <col min="5" max="5" width="12" style="83"/>
    <col min="6" max="6" width="17.5703125" style="83" customWidth="1"/>
    <col min="7" max="7" width="10" style="83" customWidth="1"/>
    <col min="8" max="8" width="5.7109375" style="83" customWidth="1"/>
    <col min="9" max="9" width="23.5703125" style="83" customWidth="1"/>
    <col min="10" max="10" width="13.7109375" style="83" customWidth="1"/>
    <col min="11" max="11" width="14.140625" style="83" customWidth="1"/>
    <col min="12" max="12" width="3.5703125" style="83" customWidth="1"/>
    <col min="13" max="13" width="12.28515625" style="83" hidden="1" customWidth="1"/>
    <col min="14" max="16384" width="12"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thickBot="1" x14ac:dyDescent="0.3">
      <c r="B3" s="825" t="s">
        <v>364</v>
      </c>
      <c r="C3" s="826"/>
      <c r="D3" s="826"/>
      <c r="E3" s="827"/>
      <c r="F3" s="165">
        <v>44112</v>
      </c>
      <c r="G3" s="825" t="s">
        <v>365</v>
      </c>
      <c r="H3" s="826"/>
      <c r="I3" s="713"/>
      <c r="J3" s="828">
        <v>44118</v>
      </c>
      <c r="K3" s="829"/>
      <c r="L3" s="830"/>
    </row>
    <row r="4" spans="2:12" ht="24.95" customHeight="1" x14ac:dyDescent="0.25">
      <c r="B4" s="831" t="s">
        <v>324</v>
      </c>
      <c r="C4" s="832"/>
      <c r="D4" s="832"/>
      <c r="E4" s="832"/>
      <c r="F4" s="832"/>
      <c r="G4" s="832"/>
      <c r="H4" s="833"/>
      <c r="I4" s="110" t="s">
        <v>575</v>
      </c>
      <c r="J4" s="140" t="s">
        <v>2</v>
      </c>
      <c r="K4" s="723" t="s">
        <v>0</v>
      </c>
      <c r="L4" s="724"/>
    </row>
    <row r="5" spans="2:12" ht="24.95" customHeight="1" thickBot="1" x14ac:dyDescent="0.3">
      <c r="B5" s="834"/>
      <c r="C5" s="835"/>
      <c r="D5" s="835"/>
      <c r="E5" s="835"/>
      <c r="F5" s="835"/>
      <c r="G5" s="835"/>
      <c r="H5" s="836"/>
      <c r="I5" s="127" t="s">
        <v>576</v>
      </c>
      <c r="J5" s="108">
        <v>2</v>
      </c>
      <c r="K5" s="793" t="s">
        <v>366</v>
      </c>
      <c r="L5" s="794"/>
    </row>
    <row r="6" spans="2:12" ht="15.75" customHeight="1" x14ac:dyDescent="0.25">
      <c r="B6" s="725" t="s">
        <v>533</v>
      </c>
      <c r="C6" s="726"/>
      <c r="D6" s="726"/>
      <c r="E6" s="726"/>
      <c r="F6" s="726"/>
      <c r="G6" s="727"/>
      <c r="H6" s="740" t="s">
        <v>534</v>
      </c>
      <c r="I6" s="741"/>
      <c r="J6" s="741"/>
      <c r="K6" s="741"/>
      <c r="L6" s="742"/>
    </row>
    <row r="7" spans="2:12" x14ac:dyDescent="0.25">
      <c r="B7" s="725"/>
      <c r="C7" s="726"/>
      <c r="D7" s="726"/>
      <c r="E7" s="726"/>
      <c r="F7" s="726"/>
      <c r="G7" s="727"/>
      <c r="H7" s="725"/>
      <c r="I7" s="726"/>
      <c r="J7" s="726"/>
      <c r="K7" s="726"/>
      <c r="L7" s="727"/>
    </row>
    <row r="8" spans="2:12" x14ac:dyDescent="0.25">
      <c r="B8" s="725"/>
      <c r="C8" s="726"/>
      <c r="D8" s="726"/>
      <c r="E8" s="726"/>
      <c r="F8" s="726"/>
      <c r="G8" s="727"/>
      <c r="H8" s="725"/>
      <c r="I8" s="726"/>
      <c r="J8" s="726"/>
      <c r="K8" s="726"/>
      <c r="L8" s="727"/>
    </row>
    <row r="9" spans="2:12" x14ac:dyDescent="0.25">
      <c r="B9" s="725"/>
      <c r="C9" s="726"/>
      <c r="D9" s="726"/>
      <c r="E9" s="726"/>
      <c r="F9" s="726"/>
      <c r="G9" s="727"/>
      <c r="H9" s="725"/>
      <c r="I9" s="726"/>
      <c r="J9" s="726"/>
      <c r="K9" s="726"/>
      <c r="L9" s="727"/>
    </row>
    <row r="10" spans="2:12" x14ac:dyDescent="0.25">
      <c r="B10" s="725"/>
      <c r="C10" s="726"/>
      <c r="D10" s="726"/>
      <c r="E10" s="726"/>
      <c r="F10" s="726"/>
      <c r="G10" s="727"/>
      <c r="H10" s="725"/>
      <c r="I10" s="726"/>
      <c r="J10" s="726"/>
      <c r="K10" s="726"/>
      <c r="L10" s="727"/>
    </row>
    <row r="11" spans="2:12" x14ac:dyDescent="0.25">
      <c r="B11" s="725"/>
      <c r="C11" s="726"/>
      <c r="D11" s="726"/>
      <c r="E11" s="726"/>
      <c r="F11" s="726"/>
      <c r="G11" s="727"/>
      <c r="H11" s="725"/>
      <c r="I11" s="726"/>
      <c r="J11" s="726"/>
      <c r="K11" s="726"/>
      <c r="L11" s="727"/>
    </row>
    <row r="12" spans="2:12" x14ac:dyDescent="0.25">
      <c r="B12" s="725"/>
      <c r="C12" s="726"/>
      <c r="D12" s="726"/>
      <c r="E12" s="726"/>
      <c r="F12" s="726"/>
      <c r="G12" s="727"/>
      <c r="H12" s="725"/>
      <c r="I12" s="726"/>
      <c r="J12" s="726"/>
      <c r="K12" s="726"/>
      <c r="L12" s="727"/>
    </row>
    <row r="13" spans="2:12" x14ac:dyDescent="0.25">
      <c r="B13" s="725"/>
      <c r="C13" s="726"/>
      <c r="D13" s="726"/>
      <c r="E13" s="726"/>
      <c r="F13" s="726"/>
      <c r="G13" s="727"/>
      <c r="H13" s="725"/>
      <c r="I13" s="726"/>
      <c r="J13" s="726"/>
      <c r="K13" s="726"/>
      <c r="L13" s="727"/>
    </row>
    <row r="14" spans="2:12" x14ac:dyDescent="0.25">
      <c r="B14" s="725"/>
      <c r="C14" s="726"/>
      <c r="D14" s="726"/>
      <c r="E14" s="726"/>
      <c r="F14" s="726"/>
      <c r="G14" s="727"/>
      <c r="H14" s="725"/>
      <c r="I14" s="726"/>
      <c r="J14" s="726"/>
      <c r="K14" s="726"/>
      <c r="L14" s="727"/>
    </row>
    <row r="15" spans="2:12" x14ac:dyDescent="0.25">
      <c r="B15" s="725"/>
      <c r="C15" s="726"/>
      <c r="D15" s="726"/>
      <c r="E15" s="726"/>
      <c r="F15" s="726"/>
      <c r="G15" s="727"/>
      <c r="H15" s="725"/>
      <c r="I15" s="726"/>
      <c r="J15" s="726"/>
      <c r="K15" s="726"/>
      <c r="L15" s="727"/>
    </row>
    <row r="16" spans="2:12" x14ac:dyDescent="0.25">
      <c r="B16" s="725"/>
      <c r="C16" s="726"/>
      <c r="D16" s="726"/>
      <c r="E16" s="726"/>
      <c r="F16" s="726"/>
      <c r="G16" s="727"/>
      <c r="H16" s="725"/>
      <c r="I16" s="726"/>
      <c r="J16" s="726"/>
      <c r="K16" s="726"/>
      <c r="L16" s="727"/>
    </row>
    <row r="17" spans="2:13" x14ac:dyDescent="0.25">
      <c r="B17" s="725"/>
      <c r="C17" s="726"/>
      <c r="D17" s="726"/>
      <c r="E17" s="726"/>
      <c r="F17" s="726"/>
      <c r="G17" s="727"/>
      <c r="H17" s="725"/>
      <c r="I17" s="726"/>
      <c r="J17" s="726"/>
      <c r="K17" s="726"/>
      <c r="L17" s="727"/>
    </row>
    <row r="18" spans="2:13" x14ac:dyDescent="0.25">
      <c r="B18" s="725"/>
      <c r="C18" s="726"/>
      <c r="D18" s="726"/>
      <c r="E18" s="726"/>
      <c r="F18" s="726"/>
      <c r="G18" s="727"/>
      <c r="H18" s="725"/>
      <c r="I18" s="726"/>
      <c r="J18" s="726"/>
      <c r="K18" s="726"/>
      <c r="L18" s="727"/>
    </row>
    <row r="19" spans="2:13" ht="15.75" thickBot="1" x14ac:dyDescent="0.3">
      <c r="B19" s="837"/>
      <c r="C19" s="838"/>
      <c r="D19" s="838"/>
      <c r="E19" s="838"/>
      <c r="F19" s="838"/>
      <c r="G19" s="839"/>
      <c r="H19" s="837"/>
      <c r="I19" s="838"/>
      <c r="J19" s="838"/>
      <c r="K19" s="838"/>
      <c r="L19" s="839"/>
    </row>
    <row r="20" spans="2:13" ht="25.5" customHeight="1" x14ac:dyDescent="0.25">
      <c r="B20" s="747" t="s">
        <v>1152</v>
      </c>
      <c r="C20" s="748"/>
      <c r="D20" s="748"/>
      <c r="E20" s="748"/>
      <c r="F20" s="748"/>
      <c r="G20" s="749"/>
      <c r="H20" s="840" t="s">
        <v>1153</v>
      </c>
      <c r="I20" s="841"/>
      <c r="J20" s="841"/>
      <c r="K20" s="841"/>
      <c r="L20" s="841"/>
      <c r="M20" s="842"/>
    </row>
    <row r="21" spans="2:13" ht="23.25" customHeight="1" thickBot="1" x14ac:dyDescent="0.3">
      <c r="B21" s="750"/>
      <c r="C21" s="751"/>
      <c r="D21" s="751"/>
      <c r="E21" s="751"/>
      <c r="F21" s="751"/>
      <c r="G21" s="752"/>
      <c r="H21" s="840"/>
      <c r="I21" s="841"/>
      <c r="J21" s="841"/>
      <c r="K21" s="841"/>
      <c r="L21" s="841"/>
      <c r="M21" s="842"/>
    </row>
    <row r="22" spans="2:13" ht="15.75" customHeight="1" x14ac:dyDescent="0.25">
      <c r="B22" s="725" t="s">
        <v>533</v>
      </c>
      <c r="C22" s="726"/>
      <c r="D22" s="726"/>
      <c r="E22" s="726"/>
      <c r="F22" s="726"/>
      <c r="G22" s="727"/>
      <c r="H22" s="740" t="s">
        <v>534</v>
      </c>
      <c r="I22" s="741"/>
      <c r="J22" s="741"/>
      <c r="K22" s="741"/>
      <c r="L22" s="742"/>
    </row>
    <row r="23" spans="2:13" x14ac:dyDescent="0.25">
      <c r="B23" s="725"/>
      <c r="C23" s="726"/>
      <c r="D23" s="726"/>
      <c r="E23" s="726"/>
      <c r="F23" s="726"/>
      <c r="G23" s="727"/>
      <c r="H23" s="725"/>
      <c r="I23" s="726"/>
      <c r="J23" s="726"/>
      <c r="K23" s="726"/>
      <c r="L23" s="727"/>
    </row>
    <row r="24" spans="2:13" x14ac:dyDescent="0.25">
      <c r="B24" s="725"/>
      <c r="C24" s="726"/>
      <c r="D24" s="726"/>
      <c r="E24" s="726"/>
      <c r="F24" s="726"/>
      <c r="G24" s="727"/>
      <c r="H24" s="725"/>
      <c r="I24" s="726"/>
      <c r="J24" s="726"/>
      <c r="K24" s="726"/>
      <c r="L24" s="727"/>
    </row>
    <row r="25" spans="2:13" x14ac:dyDescent="0.25">
      <c r="B25" s="725"/>
      <c r="C25" s="726"/>
      <c r="D25" s="726"/>
      <c r="E25" s="726"/>
      <c r="F25" s="726"/>
      <c r="G25" s="727"/>
      <c r="H25" s="725"/>
      <c r="I25" s="726"/>
      <c r="J25" s="726"/>
      <c r="K25" s="726"/>
      <c r="L25" s="727"/>
    </row>
    <row r="26" spans="2:13" x14ac:dyDescent="0.25">
      <c r="B26" s="725"/>
      <c r="C26" s="726"/>
      <c r="D26" s="726"/>
      <c r="E26" s="726"/>
      <c r="F26" s="726"/>
      <c r="G26" s="727"/>
      <c r="H26" s="725"/>
      <c r="I26" s="726"/>
      <c r="J26" s="726"/>
      <c r="K26" s="726"/>
      <c r="L26" s="727"/>
    </row>
    <row r="27" spans="2:13" x14ac:dyDescent="0.25">
      <c r="B27" s="725"/>
      <c r="C27" s="726"/>
      <c r="D27" s="726"/>
      <c r="E27" s="726"/>
      <c r="F27" s="726"/>
      <c r="G27" s="727"/>
      <c r="H27" s="725"/>
      <c r="I27" s="726"/>
      <c r="J27" s="726"/>
      <c r="K27" s="726"/>
      <c r="L27" s="727"/>
    </row>
    <row r="28" spans="2:13" x14ac:dyDescent="0.25">
      <c r="B28" s="725"/>
      <c r="C28" s="726"/>
      <c r="D28" s="726"/>
      <c r="E28" s="726"/>
      <c r="F28" s="726"/>
      <c r="G28" s="727"/>
      <c r="H28" s="725"/>
      <c r="I28" s="726"/>
      <c r="J28" s="726"/>
      <c r="K28" s="726"/>
      <c r="L28" s="727"/>
    </row>
    <row r="29" spans="2:13" x14ac:dyDescent="0.25">
      <c r="B29" s="725"/>
      <c r="C29" s="726"/>
      <c r="D29" s="726"/>
      <c r="E29" s="726"/>
      <c r="F29" s="726"/>
      <c r="G29" s="727"/>
      <c r="H29" s="725"/>
      <c r="I29" s="726"/>
      <c r="J29" s="726"/>
      <c r="K29" s="726"/>
      <c r="L29" s="727"/>
    </row>
    <row r="30" spans="2:13" x14ac:dyDescent="0.25">
      <c r="B30" s="725"/>
      <c r="C30" s="726"/>
      <c r="D30" s="726"/>
      <c r="E30" s="726"/>
      <c r="F30" s="726"/>
      <c r="G30" s="727"/>
      <c r="H30" s="725"/>
      <c r="I30" s="726"/>
      <c r="J30" s="726"/>
      <c r="K30" s="726"/>
      <c r="L30" s="727"/>
    </row>
    <row r="31" spans="2:13" x14ac:dyDescent="0.25">
      <c r="B31" s="725"/>
      <c r="C31" s="726"/>
      <c r="D31" s="726"/>
      <c r="E31" s="726"/>
      <c r="F31" s="726"/>
      <c r="G31" s="727"/>
      <c r="H31" s="725"/>
      <c r="I31" s="726"/>
      <c r="J31" s="726"/>
      <c r="K31" s="726"/>
      <c r="L31" s="727"/>
    </row>
    <row r="32" spans="2:13" x14ac:dyDescent="0.25">
      <c r="B32" s="725"/>
      <c r="C32" s="726"/>
      <c r="D32" s="726"/>
      <c r="E32" s="726"/>
      <c r="F32" s="726"/>
      <c r="G32" s="727"/>
      <c r="H32" s="725"/>
      <c r="I32" s="726"/>
      <c r="J32" s="726"/>
      <c r="K32" s="726"/>
      <c r="L32" s="727"/>
    </row>
    <row r="33" spans="2:13" x14ac:dyDescent="0.25">
      <c r="B33" s="725"/>
      <c r="C33" s="726"/>
      <c r="D33" s="726"/>
      <c r="E33" s="726"/>
      <c r="F33" s="726"/>
      <c r="G33" s="727"/>
      <c r="H33" s="725"/>
      <c r="I33" s="726"/>
      <c r="J33" s="726"/>
      <c r="K33" s="726"/>
      <c r="L33" s="727"/>
    </row>
    <row r="34" spans="2:13" x14ac:dyDescent="0.25">
      <c r="B34" s="725"/>
      <c r="C34" s="726"/>
      <c r="D34" s="726"/>
      <c r="E34" s="726"/>
      <c r="F34" s="726"/>
      <c r="G34" s="727"/>
      <c r="H34" s="725"/>
      <c r="I34" s="726"/>
      <c r="J34" s="726"/>
      <c r="K34" s="726"/>
      <c r="L34" s="727"/>
    </row>
    <row r="35" spans="2:13" ht="15.75" thickBot="1" x14ac:dyDescent="0.3">
      <c r="B35" s="837"/>
      <c r="C35" s="838"/>
      <c r="D35" s="838"/>
      <c r="E35" s="838"/>
      <c r="F35" s="838"/>
      <c r="G35" s="839"/>
      <c r="H35" s="837"/>
      <c r="I35" s="838"/>
      <c r="J35" s="838"/>
      <c r="K35" s="838"/>
      <c r="L35" s="839"/>
    </row>
    <row r="36" spans="2:13" ht="25.5" customHeight="1" x14ac:dyDescent="0.25">
      <c r="B36" s="747" t="s">
        <v>1154</v>
      </c>
      <c r="C36" s="748"/>
      <c r="D36" s="748"/>
      <c r="E36" s="748"/>
      <c r="F36" s="748"/>
      <c r="G36" s="749"/>
      <c r="H36" s="843" t="s">
        <v>1155</v>
      </c>
      <c r="I36" s="844"/>
      <c r="J36" s="844"/>
      <c r="K36" s="844"/>
      <c r="L36" s="844"/>
      <c r="M36" s="743"/>
    </row>
    <row r="37" spans="2:13" ht="23.25" customHeight="1" thickBot="1" x14ac:dyDescent="0.3">
      <c r="B37" s="750"/>
      <c r="C37" s="751"/>
      <c r="D37" s="751"/>
      <c r="E37" s="751"/>
      <c r="F37" s="751"/>
      <c r="G37" s="752"/>
      <c r="H37" s="845"/>
      <c r="I37" s="743"/>
      <c r="J37" s="743"/>
      <c r="K37" s="743"/>
      <c r="L37" s="743"/>
      <c r="M37" s="743"/>
    </row>
    <row r="38" spans="2:13" ht="15.75" customHeight="1" x14ac:dyDescent="0.25">
      <c r="B38" s="725" t="s">
        <v>533</v>
      </c>
      <c r="C38" s="726"/>
      <c r="D38" s="726"/>
      <c r="E38" s="726"/>
      <c r="F38" s="726"/>
      <c r="G38" s="727"/>
      <c r="H38" s="740" t="s">
        <v>534</v>
      </c>
      <c r="I38" s="741"/>
      <c r="J38" s="741"/>
      <c r="K38" s="741"/>
      <c r="L38" s="742"/>
    </row>
    <row r="39" spans="2:13" x14ac:dyDescent="0.25">
      <c r="B39" s="725"/>
      <c r="C39" s="726"/>
      <c r="D39" s="726"/>
      <c r="E39" s="726"/>
      <c r="F39" s="726"/>
      <c r="G39" s="727"/>
      <c r="H39" s="725"/>
      <c r="I39" s="726"/>
      <c r="J39" s="726"/>
      <c r="K39" s="726"/>
      <c r="L39" s="727"/>
    </row>
    <row r="40" spans="2:13" x14ac:dyDescent="0.25">
      <c r="B40" s="725"/>
      <c r="C40" s="726"/>
      <c r="D40" s="726"/>
      <c r="E40" s="726"/>
      <c r="F40" s="726"/>
      <c r="G40" s="727"/>
      <c r="H40" s="725"/>
      <c r="I40" s="726"/>
      <c r="J40" s="726"/>
      <c r="K40" s="726"/>
      <c r="L40" s="727"/>
    </row>
    <row r="41" spans="2:13" x14ac:dyDescent="0.25">
      <c r="B41" s="725"/>
      <c r="C41" s="726"/>
      <c r="D41" s="726"/>
      <c r="E41" s="726"/>
      <c r="F41" s="726"/>
      <c r="G41" s="727"/>
      <c r="H41" s="725"/>
      <c r="I41" s="726"/>
      <c r="J41" s="726"/>
      <c r="K41" s="726"/>
      <c r="L41" s="727"/>
    </row>
    <row r="42" spans="2:13" x14ac:dyDescent="0.25">
      <c r="B42" s="725"/>
      <c r="C42" s="726"/>
      <c r="D42" s="726"/>
      <c r="E42" s="726"/>
      <c r="F42" s="726"/>
      <c r="G42" s="727"/>
      <c r="H42" s="725"/>
      <c r="I42" s="726"/>
      <c r="J42" s="726"/>
      <c r="K42" s="726"/>
      <c r="L42" s="727"/>
    </row>
    <row r="43" spans="2:13" x14ac:dyDescent="0.25">
      <c r="B43" s="725"/>
      <c r="C43" s="726"/>
      <c r="D43" s="726"/>
      <c r="E43" s="726"/>
      <c r="F43" s="726"/>
      <c r="G43" s="727"/>
      <c r="H43" s="725"/>
      <c r="I43" s="726"/>
      <c r="J43" s="726"/>
      <c r="K43" s="726"/>
      <c r="L43" s="727"/>
    </row>
    <row r="44" spans="2:13" x14ac:dyDescent="0.25">
      <c r="B44" s="725"/>
      <c r="C44" s="726"/>
      <c r="D44" s="726"/>
      <c r="E44" s="726"/>
      <c r="F44" s="726"/>
      <c r="G44" s="727"/>
      <c r="H44" s="725"/>
      <c r="I44" s="726"/>
      <c r="J44" s="726"/>
      <c r="K44" s="726"/>
      <c r="L44" s="727"/>
    </row>
    <row r="45" spans="2:13" x14ac:dyDescent="0.25">
      <c r="B45" s="725"/>
      <c r="C45" s="726"/>
      <c r="D45" s="726"/>
      <c r="E45" s="726"/>
      <c r="F45" s="726"/>
      <c r="G45" s="727"/>
      <c r="H45" s="725"/>
      <c r="I45" s="726"/>
      <c r="J45" s="726"/>
      <c r="K45" s="726"/>
      <c r="L45" s="727"/>
    </row>
    <row r="46" spans="2:13" x14ac:dyDescent="0.25">
      <c r="B46" s="725"/>
      <c r="C46" s="726"/>
      <c r="D46" s="726"/>
      <c r="E46" s="726"/>
      <c r="F46" s="726"/>
      <c r="G46" s="727"/>
      <c r="H46" s="725"/>
      <c r="I46" s="726"/>
      <c r="J46" s="726"/>
      <c r="K46" s="726"/>
      <c r="L46" s="727"/>
    </row>
    <row r="47" spans="2:13" x14ac:dyDescent="0.25">
      <c r="B47" s="725"/>
      <c r="C47" s="726"/>
      <c r="D47" s="726"/>
      <c r="E47" s="726"/>
      <c r="F47" s="726"/>
      <c r="G47" s="727"/>
      <c r="H47" s="725"/>
      <c r="I47" s="726"/>
      <c r="J47" s="726"/>
      <c r="K47" s="726"/>
      <c r="L47" s="727"/>
    </row>
    <row r="48" spans="2:13" x14ac:dyDescent="0.25">
      <c r="B48" s="725"/>
      <c r="C48" s="726"/>
      <c r="D48" s="726"/>
      <c r="E48" s="726"/>
      <c r="F48" s="726"/>
      <c r="G48" s="727"/>
      <c r="H48" s="725"/>
      <c r="I48" s="726"/>
      <c r="J48" s="726"/>
      <c r="K48" s="726"/>
      <c r="L48" s="727"/>
    </row>
    <row r="49" spans="2:13" x14ac:dyDescent="0.25">
      <c r="B49" s="725"/>
      <c r="C49" s="726"/>
      <c r="D49" s="726"/>
      <c r="E49" s="726"/>
      <c r="F49" s="726"/>
      <c r="G49" s="727"/>
      <c r="H49" s="725"/>
      <c r="I49" s="726"/>
      <c r="J49" s="726"/>
      <c r="K49" s="726"/>
      <c r="L49" s="727"/>
    </row>
    <row r="50" spans="2:13" x14ac:dyDescent="0.25">
      <c r="B50" s="725"/>
      <c r="C50" s="726"/>
      <c r="D50" s="726"/>
      <c r="E50" s="726"/>
      <c r="F50" s="726"/>
      <c r="G50" s="727"/>
      <c r="H50" s="725"/>
      <c r="I50" s="726"/>
      <c r="J50" s="726"/>
      <c r="K50" s="726"/>
      <c r="L50" s="727"/>
    </row>
    <row r="51" spans="2:13" ht="15.75" thickBot="1" x14ac:dyDescent="0.3">
      <c r="B51" s="837"/>
      <c r="C51" s="838"/>
      <c r="D51" s="838"/>
      <c r="E51" s="838"/>
      <c r="F51" s="838"/>
      <c r="G51" s="839"/>
      <c r="H51" s="837"/>
      <c r="I51" s="838"/>
      <c r="J51" s="838"/>
      <c r="K51" s="838"/>
      <c r="L51" s="839"/>
    </row>
    <row r="52" spans="2:13" ht="25.5" customHeight="1" x14ac:dyDescent="0.25">
      <c r="B52" s="747" t="s">
        <v>1156</v>
      </c>
      <c r="C52" s="748"/>
      <c r="D52" s="748"/>
      <c r="E52" s="748"/>
      <c r="F52" s="748"/>
      <c r="G52" s="749"/>
      <c r="H52" s="840" t="s">
        <v>1157</v>
      </c>
      <c r="I52" s="841"/>
      <c r="J52" s="841"/>
      <c r="K52" s="841"/>
      <c r="L52" s="841"/>
      <c r="M52" s="842"/>
    </row>
    <row r="53" spans="2:13" ht="23.25" customHeight="1" thickBot="1" x14ac:dyDescent="0.3">
      <c r="B53" s="750"/>
      <c r="C53" s="751"/>
      <c r="D53" s="751"/>
      <c r="E53" s="751"/>
      <c r="F53" s="751"/>
      <c r="G53" s="752"/>
      <c r="H53" s="840"/>
      <c r="I53" s="841"/>
      <c r="J53" s="841"/>
      <c r="K53" s="841"/>
      <c r="L53" s="841"/>
      <c r="M53" s="842"/>
    </row>
    <row r="54" spans="2:13" ht="15.75" customHeight="1" x14ac:dyDescent="0.25">
      <c r="B54" s="846"/>
      <c r="C54" s="847"/>
      <c r="D54" s="847"/>
      <c r="E54" s="847"/>
      <c r="F54" s="847"/>
      <c r="G54" s="848"/>
      <c r="H54" s="846"/>
      <c r="I54" s="847"/>
      <c r="J54" s="847"/>
      <c r="K54" s="847"/>
      <c r="L54" s="848"/>
    </row>
    <row r="55" spans="2:13" x14ac:dyDescent="0.25">
      <c r="B55" s="849"/>
      <c r="C55" s="850"/>
      <c r="D55" s="850"/>
      <c r="E55" s="850"/>
      <c r="F55" s="850"/>
      <c r="G55" s="851"/>
      <c r="H55" s="849"/>
      <c r="I55" s="850"/>
      <c r="J55" s="850"/>
      <c r="K55" s="850"/>
      <c r="L55" s="851"/>
    </row>
    <row r="56" spans="2:13" x14ac:dyDescent="0.25">
      <c r="B56" s="849"/>
      <c r="C56" s="850"/>
      <c r="D56" s="850"/>
      <c r="E56" s="850"/>
      <c r="F56" s="850"/>
      <c r="G56" s="851"/>
      <c r="H56" s="849"/>
      <c r="I56" s="850"/>
      <c r="J56" s="850"/>
      <c r="K56" s="850"/>
      <c r="L56" s="851"/>
    </row>
    <row r="57" spans="2:13" x14ac:dyDescent="0.25">
      <c r="B57" s="849"/>
      <c r="C57" s="850"/>
      <c r="D57" s="850"/>
      <c r="E57" s="850"/>
      <c r="F57" s="850"/>
      <c r="G57" s="851"/>
      <c r="H57" s="849"/>
      <c r="I57" s="850"/>
      <c r="J57" s="850"/>
      <c r="K57" s="850"/>
      <c r="L57" s="851"/>
    </row>
    <row r="58" spans="2:13" x14ac:dyDescent="0.25">
      <c r="B58" s="849"/>
      <c r="C58" s="850"/>
      <c r="D58" s="850"/>
      <c r="E58" s="850"/>
      <c r="F58" s="850"/>
      <c r="G58" s="851"/>
      <c r="H58" s="849"/>
      <c r="I58" s="850"/>
      <c r="J58" s="850"/>
      <c r="K58" s="850"/>
      <c r="L58" s="851"/>
    </row>
    <row r="59" spans="2:13" x14ac:dyDescent="0.25">
      <c r="B59" s="849"/>
      <c r="C59" s="850"/>
      <c r="D59" s="850"/>
      <c r="E59" s="850"/>
      <c r="F59" s="850"/>
      <c r="G59" s="851"/>
      <c r="H59" s="849"/>
      <c r="I59" s="850"/>
      <c r="J59" s="850"/>
      <c r="K59" s="850"/>
      <c r="L59" s="851"/>
    </row>
    <row r="60" spans="2:13" x14ac:dyDescent="0.25">
      <c r="B60" s="849"/>
      <c r="C60" s="850"/>
      <c r="D60" s="850"/>
      <c r="E60" s="850"/>
      <c r="F60" s="850"/>
      <c r="G60" s="851"/>
      <c r="H60" s="849"/>
      <c r="I60" s="850"/>
      <c r="J60" s="850"/>
      <c r="K60" s="850"/>
      <c r="L60" s="851"/>
    </row>
    <row r="61" spans="2:13" x14ac:dyDescent="0.25">
      <c r="B61" s="849"/>
      <c r="C61" s="850"/>
      <c r="D61" s="850"/>
      <c r="E61" s="850"/>
      <c r="F61" s="850"/>
      <c r="G61" s="851"/>
      <c r="H61" s="849"/>
      <c r="I61" s="850"/>
      <c r="J61" s="850"/>
      <c r="K61" s="850"/>
      <c r="L61" s="851"/>
    </row>
    <row r="62" spans="2:13" x14ac:dyDescent="0.25">
      <c r="B62" s="849"/>
      <c r="C62" s="850"/>
      <c r="D62" s="850"/>
      <c r="E62" s="850"/>
      <c r="F62" s="850"/>
      <c r="G62" s="851"/>
      <c r="H62" s="849"/>
      <c r="I62" s="850"/>
      <c r="J62" s="850"/>
      <c r="K62" s="850"/>
      <c r="L62" s="851"/>
    </row>
    <row r="63" spans="2:13" x14ac:dyDescent="0.25">
      <c r="B63" s="849"/>
      <c r="C63" s="850"/>
      <c r="D63" s="850"/>
      <c r="E63" s="850"/>
      <c r="F63" s="850"/>
      <c r="G63" s="851"/>
      <c r="H63" s="849"/>
      <c r="I63" s="850"/>
      <c r="J63" s="850"/>
      <c r="K63" s="850"/>
      <c r="L63" s="851"/>
    </row>
    <row r="64" spans="2:13" x14ac:dyDescent="0.25">
      <c r="B64" s="849"/>
      <c r="C64" s="850"/>
      <c r="D64" s="850"/>
      <c r="E64" s="850"/>
      <c r="F64" s="850"/>
      <c r="G64" s="851"/>
      <c r="H64" s="849"/>
      <c r="I64" s="850"/>
      <c r="J64" s="850"/>
      <c r="K64" s="850"/>
      <c r="L64" s="851"/>
    </row>
    <row r="65" spans="2:12" x14ac:dyDescent="0.25">
      <c r="B65" s="849"/>
      <c r="C65" s="850"/>
      <c r="D65" s="850"/>
      <c r="E65" s="850"/>
      <c r="F65" s="850"/>
      <c r="G65" s="851"/>
      <c r="H65" s="849"/>
      <c r="I65" s="850"/>
      <c r="J65" s="850"/>
      <c r="K65" s="850"/>
      <c r="L65" s="851"/>
    </row>
    <row r="66" spans="2:12" x14ac:dyDescent="0.25">
      <c r="B66" s="849"/>
      <c r="C66" s="850"/>
      <c r="D66" s="850"/>
      <c r="E66" s="850"/>
      <c r="F66" s="850"/>
      <c r="G66" s="851"/>
      <c r="H66" s="849"/>
      <c r="I66" s="850"/>
      <c r="J66" s="850"/>
      <c r="K66" s="850"/>
      <c r="L66" s="851"/>
    </row>
    <row r="67" spans="2:12" ht="15.75" thickBot="1" x14ac:dyDescent="0.3">
      <c r="B67" s="852"/>
      <c r="C67" s="853"/>
      <c r="D67" s="853"/>
      <c r="E67" s="853"/>
      <c r="F67" s="853"/>
      <c r="G67" s="854"/>
      <c r="H67" s="852"/>
      <c r="I67" s="853"/>
      <c r="J67" s="853"/>
      <c r="K67" s="853"/>
      <c r="L67" s="854"/>
    </row>
    <row r="68" spans="2:12" x14ac:dyDescent="0.25">
      <c r="B68" s="768" t="s">
        <v>1158</v>
      </c>
      <c r="C68" s="769"/>
      <c r="D68" s="769"/>
      <c r="E68" s="769"/>
      <c r="F68" s="769"/>
      <c r="G68" s="770"/>
      <c r="H68" s="845" t="s">
        <v>1159</v>
      </c>
      <c r="I68" s="743"/>
      <c r="J68" s="743"/>
      <c r="K68" s="743"/>
      <c r="L68" s="743"/>
    </row>
    <row r="69" spans="2:12" ht="30" customHeight="1" thickBot="1" x14ac:dyDescent="0.3">
      <c r="B69" s="771"/>
      <c r="C69" s="772"/>
      <c r="D69" s="772"/>
      <c r="E69" s="772"/>
      <c r="F69" s="772"/>
      <c r="G69" s="773"/>
      <c r="H69" s="845"/>
      <c r="I69" s="743"/>
      <c r="J69" s="743"/>
      <c r="K69" s="743"/>
      <c r="L69" s="743"/>
    </row>
    <row r="70" spans="2:12" ht="15.75" customHeight="1" x14ac:dyDescent="0.25">
      <c r="B70" s="725" t="s">
        <v>533</v>
      </c>
      <c r="C70" s="726"/>
      <c r="D70" s="726"/>
      <c r="E70" s="726"/>
      <c r="F70" s="726"/>
      <c r="G70" s="727"/>
      <c r="H70" s="740" t="s">
        <v>534</v>
      </c>
      <c r="I70" s="741"/>
      <c r="J70" s="741"/>
      <c r="K70" s="741"/>
      <c r="L70" s="742"/>
    </row>
    <row r="71" spans="2:12" x14ac:dyDescent="0.25">
      <c r="B71" s="725"/>
      <c r="C71" s="726"/>
      <c r="D71" s="726"/>
      <c r="E71" s="726"/>
      <c r="F71" s="726"/>
      <c r="G71" s="727"/>
      <c r="H71" s="725"/>
      <c r="I71" s="726"/>
      <c r="J71" s="726"/>
      <c r="K71" s="726"/>
      <c r="L71" s="727"/>
    </row>
    <row r="72" spans="2:12" x14ac:dyDescent="0.25">
      <c r="B72" s="725"/>
      <c r="C72" s="726"/>
      <c r="D72" s="726"/>
      <c r="E72" s="726"/>
      <c r="F72" s="726"/>
      <c r="G72" s="727"/>
      <c r="H72" s="725"/>
      <c r="I72" s="726"/>
      <c r="J72" s="726"/>
      <c r="K72" s="726"/>
      <c r="L72" s="727"/>
    </row>
    <row r="73" spans="2:12" x14ac:dyDescent="0.25">
      <c r="B73" s="725"/>
      <c r="C73" s="726"/>
      <c r="D73" s="726"/>
      <c r="E73" s="726"/>
      <c r="F73" s="726"/>
      <c r="G73" s="727"/>
      <c r="H73" s="725"/>
      <c r="I73" s="726"/>
      <c r="J73" s="726"/>
      <c r="K73" s="726"/>
      <c r="L73" s="727"/>
    </row>
    <row r="74" spans="2:12" x14ac:dyDescent="0.25">
      <c r="B74" s="725"/>
      <c r="C74" s="726"/>
      <c r="D74" s="726"/>
      <c r="E74" s="726"/>
      <c r="F74" s="726"/>
      <c r="G74" s="727"/>
      <c r="H74" s="725"/>
      <c r="I74" s="726"/>
      <c r="J74" s="726"/>
      <c r="K74" s="726"/>
      <c r="L74" s="727"/>
    </row>
    <row r="75" spans="2:12" x14ac:dyDescent="0.25">
      <c r="B75" s="725"/>
      <c r="C75" s="726"/>
      <c r="D75" s="726"/>
      <c r="E75" s="726"/>
      <c r="F75" s="726"/>
      <c r="G75" s="727"/>
      <c r="H75" s="725"/>
      <c r="I75" s="726"/>
      <c r="J75" s="726"/>
      <c r="K75" s="726"/>
      <c r="L75" s="727"/>
    </row>
    <row r="76" spans="2:12" x14ac:dyDescent="0.25">
      <c r="B76" s="725"/>
      <c r="C76" s="726"/>
      <c r="D76" s="726"/>
      <c r="E76" s="726"/>
      <c r="F76" s="726"/>
      <c r="G76" s="727"/>
      <c r="H76" s="725"/>
      <c r="I76" s="726"/>
      <c r="J76" s="726"/>
      <c r="K76" s="726"/>
      <c r="L76" s="727"/>
    </row>
    <row r="77" spans="2:12" x14ac:dyDescent="0.25">
      <c r="B77" s="725"/>
      <c r="C77" s="726"/>
      <c r="D77" s="726"/>
      <c r="E77" s="726"/>
      <c r="F77" s="726"/>
      <c r="G77" s="727"/>
      <c r="H77" s="725"/>
      <c r="I77" s="726"/>
      <c r="J77" s="726"/>
      <c r="K77" s="726"/>
      <c r="L77" s="727"/>
    </row>
    <row r="78" spans="2:12" x14ac:dyDescent="0.25">
      <c r="B78" s="725"/>
      <c r="C78" s="726"/>
      <c r="D78" s="726"/>
      <c r="E78" s="726"/>
      <c r="F78" s="726"/>
      <c r="G78" s="727"/>
      <c r="H78" s="725"/>
      <c r="I78" s="726"/>
      <c r="J78" s="726"/>
      <c r="K78" s="726"/>
      <c r="L78" s="727"/>
    </row>
    <row r="79" spans="2:12" x14ac:dyDescent="0.25">
      <c r="B79" s="725"/>
      <c r="C79" s="726"/>
      <c r="D79" s="726"/>
      <c r="E79" s="726"/>
      <c r="F79" s="726"/>
      <c r="G79" s="727"/>
      <c r="H79" s="725"/>
      <c r="I79" s="726"/>
      <c r="J79" s="726"/>
      <c r="K79" s="726"/>
      <c r="L79" s="727"/>
    </row>
    <row r="80" spans="2:12" x14ac:dyDescent="0.25">
      <c r="B80" s="725"/>
      <c r="C80" s="726"/>
      <c r="D80" s="726"/>
      <c r="E80" s="726"/>
      <c r="F80" s="726"/>
      <c r="G80" s="727"/>
      <c r="H80" s="725"/>
      <c r="I80" s="726"/>
      <c r="J80" s="726"/>
      <c r="K80" s="726"/>
      <c r="L80" s="727"/>
    </row>
    <row r="81" spans="2:13" x14ac:dyDescent="0.25">
      <c r="B81" s="725"/>
      <c r="C81" s="726"/>
      <c r="D81" s="726"/>
      <c r="E81" s="726"/>
      <c r="F81" s="726"/>
      <c r="G81" s="727"/>
      <c r="H81" s="725"/>
      <c r="I81" s="726"/>
      <c r="J81" s="726"/>
      <c r="K81" s="726"/>
      <c r="L81" s="727"/>
    </row>
    <row r="82" spans="2:13" x14ac:dyDescent="0.25">
      <c r="B82" s="725"/>
      <c r="C82" s="726"/>
      <c r="D82" s="726"/>
      <c r="E82" s="726"/>
      <c r="F82" s="726"/>
      <c r="G82" s="727"/>
      <c r="H82" s="725"/>
      <c r="I82" s="726"/>
      <c r="J82" s="726"/>
      <c r="K82" s="726"/>
      <c r="L82" s="727"/>
    </row>
    <row r="83" spans="2:13" ht="15.75" thickBot="1" x14ac:dyDescent="0.3">
      <c r="B83" s="837"/>
      <c r="C83" s="838"/>
      <c r="D83" s="838"/>
      <c r="E83" s="838"/>
      <c r="F83" s="838"/>
      <c r="G83" s="839"/>
      <c r="H83" s="837"/>
      <c r="I83" s="838"/>
      <c r="J83" s="838"/>
      <c r="K83" s="838"/>
      <c r="L83" s="839"/>
    </row>
    <row r="84" spans="2:13" ht="25.5" customHeight="1" x14ac:dyDescent="0.25">
      <c r="B84" s="747" t="s">
        <v>1160</v>
      </c>
      <c r="C84" s="748"/>
      <c r="D84" s="748"/>
      <c r="E84" s="748"/>
      <c r="F84" s="748"/>
      <c r="G84" s="749"/>
      <c r="H84" s="843" t="s">
        <v>1161</v>
      </c>
      <c r="I84" s="844"/>
      <c r="J84" s="844"/>
      <c r="K84" s="844"/>
      <c r="L84" s="844"/>
      <c r="M84" s="743"/>
    </row>
    <row r="85" spans="2:13" ht="23.25" customHeight="1" thickBot="1" x14ac:dyDescent="0.3">
      <c r="B85" s="750"/>
      <c r="C85" s="751"/>
      <c r="D85" s="751"/>
      <c r="E85" s="751"/>
      <c r="F85" s="751"/>
      <c r="G85" s="752"/>
      <c r="H85" s="845"/>
      <c r="I85" s="743"/>
      <c r="J85" s="743"/>
      <c r="K85" s="743"/>
      <c r="L85" s="743"/>
      <c r="M85" s="743"/>
    </row>
    <row r="86" spans="2:13" ht="15.75" customHeight="1" x14ac:dyDescent="0.25">
      <c r="B86" s="846"/>
      <c r="C86" s="847"/>
      <c r="D86" s="847"/>
      <c r="E86" s="847"/>
      <c r="F86" s="847"/>
      <c r="G86" s="848"/>
      <c r="H86" s="846"/>
      <c r="I86" s="847"/>
      <c r="J86" s="847"/>
      <c r="K86" s="847"/>
      <c r="L86" s="848"/>
    </row>
    <row r="87" spans="2:13" x14ac:dyDescent="0.25">
      <c r="B87" s="849"/>
      <c r="C87" s="850"/>
      <c r="D87" s="850"/>
      <c r="E87" s="850"/>
      <c r="F87" s="850"/>
      <c r="G87" s="851"/>
      <c r="H87" s="849"/>
      <c r="I87" s="850"/>
      <c r="J87" s="850"/>
      <c r="K87" s="850"/>
      <c r="L87" s="851"/>
    </row>
    <row r="88" spans="2:13" x14ac:dyDescent="0.25">
      <c r="B88" s="849"/>
      <c r="C88" s="850"/>
      <c r="D88" s="850"/>
      <c r="E88" s="850"/>
      <c r="F88" s="850"/>
      <c r="G88" s="851"/>
      <c r="H88" s="849"/>
      <c r="I88" s="850"/>
      <c r="J88" s="850"/>
      <c r="K88" s="850"/>
      <c r="L88" s="851"/>
    </row>
    <row r="89" spans="2:13" x14ac:dyDescent="0.25">
      <c r="B89" s="849"/>
      <c r="C89" s="850"/>
      <c r="D89" s="850"/>
      <c r="E89" s="850"/>
      <c r="F89" s="850"/>
      <c r="G89" s="851"/>
      <c r="H89" s="849"/>
      <c r="I89" s="850"/>
      <c r="J89" s="850"/>
      <c r="K89" s="850"/>
      <c r="L89" s="851"/>
    </row>
    <row r="90" spans="2:13" x14ac:dyDescent="0.25">
      <c r="B90" s="849"/>
      <c r="C90" s="850"/>
      <c r="D90" s="850"/>
      <c r="E90" s="850"/>
      <c r="F90" s="850"/>
      <c r="G90" s="851"/>
      <c r="H90" s="849"/>
      <c r="I90" s="850"/>
      <c r="J90" s="850"/>
      <c r="K90" s="850"/>
      <c r="L90" s="851"/>
    </row>
    <row r="91" spans="2:13" x14ac:dyDescent="0.25">
      <c r="B91" s="849"/>
      <c r="C91" s="850"/>
      <c r="D91" s="850"/>
      <c r="E91" s="850"/>
      <c r="F91" s="850"/>
      <c r="G91" s="851"/>
      <c r="H91" s="849"/>
      <c r="I91" s="850"/>
      <c r="J91" s="850"/>
      <c r="K91" s="850"/>
      <c r="L91" s="851"/>
    </row>
    <row r="92" spans="2:13" x14ac:dyDescent="0.25">
      <c r="B92" s="849"/>
      <c r="C92" s="850"/>
      <c r="D92" s="850"/>
      <c r="E92" s="850"/>
      <c r="F92" s="850"/>
      <c r="G92" s="851"/>
      <c r="H92" s="849"/>
      <c r="I92" s="850"/>
      <c r="J92" s="850"/>
      <c r="K92" s="850"/>
      <c r="L92" s="851"/>
    </row>
    <row r="93" spans="2:13" x14ac:dyDescent="0.25">
      <c r="B93" s="849"/>
      <c r="C93" s="850"/>
      <c r="D93" s="850"/>
      <c r="E93" s="850"/>
      <c r="F93" s="850"/>
      <c r="G93" s="851"/>
      <c r="H93" s="849"/>
      <c r="I93" s="850"/>
      <c r="J93" s="850"/>
      <c r="K93" s="850"/>
      <c r="L93" s="851"/>
    </row>
    <row r="94" spans="2:13" x14ac:dyDescent="0.25">
      <c r="B94" s="849"/>
      <c r="C94" s="850"/>
      <c r="D94" s="850"/>
      <c r="E94" s="850"/>
      <c r="F94" s="850"/>
      <c r="G94" s="851"/>
      <c r="H94" s="849"/>
      <c r="I94" s="850"/>
      <c r="J94" s="850"/>
      <c r="K94" s="850"/>
      <c r="L94" s="851"/>
    </row>
    <row r="95" spans="2:13" x14ac:dyDescent="0.25">
      <c r="B95" s="849"/>
      <c r="C95" s="850"/>
      <c r="D95" s="850"/>
      <c r="E95" s="850"/>
      <c r="F95" s="850"/>
      <c r="G95" s="851"/>
      <c r="H95" s="849"/>
      <c r="I95" s="850"/>
      <c r="J95" s="850"/>
      <c r="K95" s="850"/>
      <c r="L95" s="851"/>
    </row>
    <row r="96" spans="2:13" x14ac:dyDescent="0.25">
      <c r="B96" s="849"/>
      <c r="C96" s="850"/>
      <c r="D96" s="850"/>
      <c r="E96" s="850"/>
      <c r="F96" s="850"/>
      <c r="G96" s="851"/>
      <c r="H96" s="849"/>
      <c r="I96" s="850"/>
      <c r="J96" s="850"/>
      <c r="K96" s="850"/>
      <c r="L96" s="851"/>
    </row>
    <row r="97" spans="2:12" x14ac:dyDescent="0.25">
      <c r="B97" s="849"/>
      <c r="C97" s="850"/>
      <c r="D97" s="850"/>
      <c r="E97" s="850"/>
      <c r="F97" s="850"/>
      <c r="G97" s="851"/>
      <c r="H97" s="849"/>
      <c r="I97" s="850"/>
      <c r="J97" s="850"/>
      <c r="K97" s="850"/>
      <c r="L97" s="851"/>
    </row>
    <row r="98" spans="2:12" x14ac:dyDescent="0.25">
      <c r="B98" s="849"/>
      <c r="C98" s="850"/>
      <c r="D98" s="850"/>
      <c r="E98" s="850"/>
      <c r="F98" s="850"/>
      <c r="G98" s="851"/>
      <c r="H98" s="849"/>
      <c r="I98" s="850"/>
      <c r="J98" s="850"/>
      <c r="K98" s="850"/>
      <c r="L98" s="851"/>
    </row>
    <row r="99" spans="2:12" ht="15.75" thickBot="1" x14ac:dyDescent="0.3">
      <c r="B99" s="852"/>
      <c r="C99" s="853"/>
      <c r="D99" s="853"/>
      <c r="E99" s="853"/>
      <c r="F99" s="853"/>
      <c r="G99" s="854"/>
      <c r="H99" s="852"/>
      <c r="I99" s="853"/>
      <c r="J99" s="853"/>
      <c r="K99" s="853"/>
      <c r="L99" s="854"/>
    </row>
    <row r="100" spans="2:12" x14ac:dyDescent="0.25">
      <c r="B100" s="768" t="s">
        <v>1162</v>
      </c>
      <c r="C100" s="769"/>
      <c r="D100" s="769"/>
      <c r="E100" s="769"/>
      <c r="F100" s="769"/>
      <c r="G100" s="770"/>
      <c r="H100" s="845" t="s">
        <v>1163</v>
      </c>
      <c r="I100" s="743"/>
      <c r="J100" s="743"/>
      <c r="K100" s="743"/>
      <c r="L100" s="743"/>
    </row>
    <row r="101" spans="2:12" ht="30" customHeight="1" thickBot="1" x14ac:dyDescent="0.3">
      <c r="B101" s="771"/>
      <c r="C101" s="772"/>
      <c r="D101" s="772"/>
      <c r="E101" s="772"/>
      <c r="F101" s="772"/>
      <c r="G101" s="773"/>
      <c r="H101" s="845"/>
      <c r="I101" s="743"/>
      <c r="J101" s="743"/>
      <c r="K101" s="743"/>
      <c r="L101" s="743"/>
    </row>
    <row r="102" spans="2:12" ht="15.75" customHeight="1" x14ac:dyDescent="0.25">
      <c r="B102" s="846"/>
      <c r="C102" s="847"/>
      <c r="D102" s="847"/>
      <c r="E102" s="847"/>
      <c r="F102" s="847"/>
      <c r="G102" s="848"/>
      <c r="H102" s="846"/>
      <c r="I102" s="847"/>
      <c r="J102" s="847"/>
      <c r="K102" s="847"/>
      <c r="L102" s="848"/>
    </row>
    <row r="103" spans="2:12" x14ac:dyDescent="0.25">
      <c r="B103" s="849"/>
      <c r="C103" s="850"/>
      <c r="D103" s="850"/>
      <c r="E103" s="850"/>
      <c r="F103" s="850"/>
      <c r="G103" s="851"/>
      <c r="H103" s="849"/>
      <c r="I103" s="850"/>
      <c r="J103" s="850"/>
      <c r="K103" s="850"/>
      <c r="L103" s="851"/>
    </row>
    <row r="104" spans="2:12" x14ac:dyDescent="0.25">
      <c r="B104" s="849"/>
      <c r="C104" s="850"/>
      <c r="D104" s="850"/>
      <c r="E104" s="850"/>
      <c r="F104" s="850"/>
      <c r="G104" s="851"/>
      <c r="H104" s="849"/>
      <c r="I104" s="850"/>
      <c r="J104" s="850"/>
      <c r="K104" s="850"/>
      <c r="L104" s="851"/>
    </row>
    <row r="105" spans="2:12" x14ac:dyDescent="0.25">
      <c r="B105" s="849"/>
      <c r="C105" s="850"/>
      <c r="D105" s="850"/>
      <c r="E105" s="850"/>
      <c r="F105" s="850"/>
      <c r="G105" s="851"/>
      <c r="H105" s="849"/>
      <c r="I105" s="850"/>
      <c r="J105" s="850"/>
      <c r="K105" s="850"/>
      <c r="L105" s="851"/>
    </row>
    <row r="106" spans="2:12" x14ac:dyDescent="0.25">
      <c r="B106" s="849"/>
      <c r="C106" s="850"/>
      <c r="D106" s="850"/>
      <c r="E106" s="850"/>
      <c r="F106" s="850"/>
      <c r="G106" s="851"/>
      <c r="H106" s="849"/>
      <c r="I106" s="850"/>
      <c r="J106" s="850"/>
      <c r="K106" s="850"/>
      <c r="L106" s="851"/>
    </row>
    <row r="107" spans="2:12" x14ac:dyDescent="0.25">
      <c r="B107" s="849"/>
      <c r="C107" s="850"/>
      <c r="D107" s="850"/>
      <c r="E107" s="850"/>
      <c r="F107" s="850"/>
      <c r="G107" s="851"/>
      <c r="H107" s="849"/>
      <c r="I107" s="850"/>
      <c r="J107" s="850"/>
      <c r="K107" s="850"/>
      <c r="L107" s="851"/>
    </row>
    <row r="108" spans="2:12" x14ac:dyDescent="0.25">
      <c r="B108" s="849"/>
      <c r="C108" s="850"/>
      <c r="D108" s="850"/>
      <c r="E108" s="850"/>
      <c r="F108" s="850"/>
      <c r="G108" s="851"/>
      <c r="H108" s="849"/>
      <c r="I108" s="850"/>
      <c r="J108" s="850"/>
      <c r="K108" s="850"/>
      <c r="L108" s="851"/>
    </row>
    <row r="109" spans="2:12" x14ac:dyDescent="0.25">
      <c r="B109" s="849"/>
      <c r="C109" s="850"/>
      <c r="D109" s="850"/>
      <c r="E109" s="850"/>
      <c r="F109" s="850"/>
      <c r="G109" s="851"/>
      <c r="H109" s="849"/>
      <c r="I109" s="850"/>
      <c r="J109" s="850"/>
      <c r="K109" s="850"/>
      <c r="L109" s="851"/>
    </row>
    <row r="110" spans="2:12" x14ac:dyDescent="0.25">
      <c r="B110" s="849"/>
      <c r="C110" s="850"/>
      <c r="D110" s="850"/>
      <c r="E110" s="850"/>
      <c r="F110" s="850"/>
      <c r="G110" s="851"/>
      <c r="H110" s="849"/>
      <c r="I110" s="850"/>
      <c r="J110" s="850"/>
      <c r="K110" s="850"/>
      <c r="L110" s="851"/>
    </row>
    <row r="111" spans="2:12" x14ac:dyDescent="0.25">
      <c r="B111" s="849"/>
      <c r="C111" s="850"/>
      <c r="D111" s="850"/>
      <c r="E111" s="850"/>
      <c r="F111" s="850"/>
      <c r="G111" s="851"/>
      <c r="H111" s="849"/>
      <c r="I111" s="850"/>
      <c r="J111" s="850"/>
      <c r="K111" s="850"/>
      <c r="L111" s="851"/>
    </row>
    <row r="112" spans="2:12" x14ac:dyDescent="0.25">
      <c r="B112" s="849"/>
      <c r="C112" s="850"/>
      <c r="D112" s="850"/>
      <c r="E112" s="850"/>
      <c r="F112" s="850"/>
      <c r="G112" s="851"/>
      <c r="H112" s="849"/>
      <c r="I112" s="850"/>
      <c r="J112" s="850"/>
      <c r="K112" s="850"/>
      <c r="L112" s="851"/>
    </row>
    <row r="113" spans="2:15" x14ac:dyDescent="0.25">
      <c r="B113" s="849"/>
      <c r="C113" s="850"/>
      <c r="D113" s="850"/>
      <c r="E113" s="850"/>
      <c r="F113" s="850"/>
      <c r="G113" s="851"/>
      <c r="H113" s="849"/>
      <c r="I113" s="850"/>
      <c r="J113" s="850"/>
      <c r="K113" s="850"/>
      <c r="L113" s="851"/>
    </row>
    <row r="114" spans="2:15" x14ac:dyDescent="0.25">
      <c r="B114" s="849"/>
      <c r="C114" s="850"/>
      <c r="D114" s="850"/>
      <c r="E114" s="850"/>
      <c r="F114" s="850"/>
      <c r="G114" s="851"/>
      <c r="H114" s="849"/>
      <c r="I114" s="850"/>
      <c r="J114" s="850"/>
      <c r="K114" s="850"/>
      <c r="L114" s="851"/>
    </row>
    <row r="115" spans="2:15" ht="15.75" thickBot="1" x14ac:dyDescent="0.3">
      <c r="B115" s="852"/>
      <c r="C115" s="853"/>
      <c r="D115" s="853"/>
      <c r="E115" s="853"/>
      <c r="F115" s="853"/>
      <c r="G115" s="854"/>
      <c r="H115" s="852"/>
      <c r="I115" s="853"/>
      <c r="J115" s="853"/>
      <c r="K115" s="853"/>
      <c r="L115" s="854"/>
    </row>
    <row r="116" spans="2:15" x14ac:dyDescent="0.25">
      <c r="B116" s="768" t="s">
        <v>1164</v>
      </c>
      <c r="C116" s="769"/>
      <c r="D116" s="769"/>
      <c r="E116" s="769"/>
      <c r="F116" s="769"/>
      <c r="G116" s="770"/>
      <c r="H116" s="845" t="s">
        <v>1165</v>
      </c>
      <c r="I116" s="743"/>
      <c r="J116" s="743"/>
      <c r="K116" s="743"/>
      <c r="L116" s="743"/>
    </row>
    <row r="117" spans="2:15" ht="15.75" thickBot="1" x14ac:dyDescent="0.3">
      <c r="B117" s="771"/>
      <c r="C117" s="772"/>
      <c r="D117" s="772"/>
      <c r="E117" s="772"/>
      <c r="F117" s="772"/>
      <c r="G117" s="773"/>
      <c r="H117" s="845"/>
      <c r="I117" s="743"/>
      <c r="J117" s="743"/>
      <c r="K117" s="743"/>
      <c r="L117" s="743"/>
      <c r="O117" s="153"/>
    </row>
    <row r="118" spans="2:15" ht="15.75" customHeight="1" x14ac:dyDescent="0.25">
      <c r="B118" s="846"/>
      <c r="C118" s="847"/>
      <c r="D118" s="847"/>
      <c r="E118" s="847"/>
      <c r="F118" s="847"/>
      <c r="G118" s="848"/>
      <c r="H118" s="846"/>
      <c r="I118" s="847"/>
      <c r="J118" s="847"/>
      <c r="K118" s="847"/>
      <c r="L118" s="848"/>
    </row>
    <row r="119" spans="2:15" x14ac:dyDescent="0.25">
      <c r="B119" s="849"/>
      <c r="C119" s="850"/>
      <c r="D119" s="850"/>
      <c r="E119" s="850"/>
      <c r="F119" s="850"/>
      <c r="G119" s="851"/>
      <c r="H119" s="849"/>
      <c r="I119" s="850"/>
      <c r="J119" s="850"/>
      <c r="K119" s="850"/>
      <c r="L119" s="851"/>
    </row>
    <row r="120" spans="2:15" x14ac:dyDescent="0.25">
      <c r="B120" s="849"/>
      <c r="C120" s="850"/>
      <c r="D120" s="850"/>
      <c r="E120" s="850"/>
      <c r="F120" s="850"/>
      <c r="G120" s="851"/>
      <c r="H120" s="849"/>
      <c r="I120" s="850"/>
      <c r="J120" s="850"/>
      <c r="K120" s="850"/>
      <c r="L120" s="851"/>
    </row>
    <row r="121" spans="2:15" x14ac:dyDescent="0.25">
      <c r="B121" s="849"/>
      <c r="C121" s="850"/>
      <c r="D121" s="850"/>
      <c r="E121" s="850"/>
      <c r="F121" s="850"/>
      <c r="G121" s="851"/>
      <c r="H121" s="849"/>
      <c r="I121" s="850"/>
      <c r="J121" s="850"/>
      <c r="K121" s="850"/>
      <c r="L121" s="851"/>
    </row>
    <row r="122" spans="2:15" x14ac:dyDescent="0.25">
      <c r="B122" s="849"/>
      <c r="C122" s="850"/>
      <c r="D122" s="850"/>
      <c r="E122" s="850"/>
      <c r="F122" s="850"/>
      <c r="G122" s="851"/>
      <c r="H122" s="849"/>
      <c r="I122" s="850"/>
      <c r="J122" s="850"/>
      <c r="K122" s="850"/>
      <c r="L122" s="851"/>
    </row>
    <row r="123" spans="2:15" x14ac:dyDescent="0.25">
      <c r="B123" s="849"/>
      <c r="C123" s="850"/>
      <c r="D123" s="850"/>
      <c r="E123" s="850"/>
      <c r="F123" s="850"/>
      <c r="G123" s="851"/>
      <c r="H123" s="849"/>
      <c r="I123" s="850"/>
      <c r="J123" s="850"/>
      <c r="K123" s="850"/>
      <c r="L123" s="851"/>
    </row>
    <row r="124" spans="2:15" x14ac:dyDescent="0.25">
      <c r="B124" s="849"/>
      <c r="C124" s="850"/>
      <c r="D124" s="850"/>
      <c r="E124" s="850"/>
      <c r="F124" s="850"/>
      <c r="G124" s="851"/>
      <c r="H124" s="849"/>
      <c r="I124" s="850"/>
      <c r="J124" s="850"/>
      <c r="K124" s="850"/>
      <c r="L124" s="851"/>
    </row>
    <row r="125" spans="2:15" x14ac:dyDescent="0.25">
      <c r="B125" s="849"/>
      <c r="C125" s="850"/>
      <c r="D125" s="850"/>
      <c r="E125" s="850"/>
      <c r="F125" s="850"/>
      <c r="G125" s="851"/>
      <c r="H125" s="849"/>
      <c r="I125" s="850"/>
      <c r="J125" s="850"/>
      <c r="K125" s="850"/>
      <c r="L125" s="851"/>
    </row>
    <row r="126" spans="2:15" x14ac:dyDescent="0.25">
      <c r="B126" s="849"/>
      <c r="C126" s="850"/>
      <c r="D126" s="850"/>
      <c r="E126" s="850"/>
      <c r="F126" s="850"/>
      <c r="G126" s="851"/>
      <c r="H126" s="849"/>
      <c r="I126" s="850"/>
      <c r="J126" s="850"/>
      <c r="K126" s="850"/>
      <c r="L126" s="851"/>
    </row>
    <row r="127" spans="2:15" x14ac:dyDescent="0.25">
      <c r="B127" s="849"/>
      <c r="C127" s="850"/>
      <c r="D127" s="850"/>
      <c r="E127" s="850"/>
      <c r="F127" s="850"/>
      <c r="G127" s="851"/>
      <c r="H127" s="849"/>
      <c r="I127" s="850"/>
      <c r="J127" s="850"/>
      <c r="K127" s="850"/>
      <c r="L127" s="851"/>
    </row>
    <row r="128" spans="2:15" x14ac:dyDescent="0.25">
      <c r="B128" s="849"/>
      <c r="C128" s="850"/>
      <c r="D128" s="850"/>
      <c r="E128" s="850"/>
      <c r="F128" s="850"/>
      <c r="G128" s="851"/>
      <c r="H128" s="849"/>
      <c r="I128" s="850"/>
      <c r="J128" s="850"/>
      <c r="K128" s="850"/>
      <c r="L128" s="851"/>
    </row>
    <row r="129" spans="2:12" x14ac:dyDescent="0.25">
      <c r="B129" s="849"/>
      <c r="C129" s="850"/>
      <c r="D129" s="850"/>
      <c r="E129" s="850"/>
      <c r="F129" s="850"/>
      <c r="G129" s="851"/>
      <c r="H129" s="849"/>
      <c r="I129" s="850"/>
      <c r="J129" s="850"/>
      <c r="K129" s="850"/>
      <c r="L129" s="851"/>
    </row>
    <row r="130" spans="2:12" x14ac:dyDescent="0.25">
      <c r="B130" s="849"/>
      <c r="C130" s="850"/>
      <c r="D130" s="850"/>
      <c r="E130" s="850"/>
      <c r="F130" s="850"/>
      <c r="G130" s="851"/>
      <c r="H130" s="849"/>
      <c r="I130" s="850"/>
      <c r="J130" s="850"/>
      <c r="K130" s="850"/>
      <c r="L130" s="851"/>
    </row>
    <row r="131" spans="2:12" ht="15.75" thickBot="1" x14ac:dyDescent="0.3">
      <c r="B131" s="852"/>
      <c r="C131" s="853"/>
      <c r="D131" s="853"/>
      <c r="E131" s="853"/>
      <c r="F131" s="853"/>
      <c r="G131" s="854"/>
      <c r="H131" s="852"/>
      <c r="I131" s="853"/>
      <c r="J131" s="853"/>
      <c r="K131" s="853"/>
      <c r="L131" s="854"/>
    </row>
    <row r="132" spans="2:12" x14ac:dyDescent="0.25">
      <c r="B132" s="768" t="s">
        <v>1166</v>
      </c>
      <c r="C132" s="769"/>
      <c r="D132" s="769"/>
      <c r="E132" s="769"/>
      <c r="F132" s="769"/>
      <c r="G132" s="770"/>
      <c r="H132" s="845" t="s">
        <v>1167</v>
      </c>
      <c r="I132" s="743"/>
      <c r="J132" s="743"/>
      <c r="K132" s="743"/>
      <c r="L132" s="743"/>
    </row>
    <row r="133" spans="2:12" ht="30" customHeight="1" thickBot="1" x14ac:dyDescent="0.3">
      <c r="B133" s="771"/>
      <c r="C133" s="772"/>
      <c r="D133" s="772"/>
      <c r="E133" s="772"/>
      <c r="F133" s="772"/>
      <c r="G133" s="773"/>
      <c r="H133" s="845"/>
      <c r="I133" s="743"/>
      <c r="J133" s="743"/>
      <c r="K133" s="743"/>
      <c r="L133" s="743"/>
    </row>
    <row r="134" spans="2:12" ht="15.75" customHeight="1" x14ac:dyDescent="0.25">
      <c r="B134" s="846"/>
      <c r="C134" s="847"/>
      <c r="D134" s="847"/>
      <c r="E134" s="847"/>
      <c r="F134" s="847"/>
      <c r="G134" s="848"/>
      <c r="H134" s="846"/>
      <c r="I134" s="847"/>
      <c r="J134" s="847"/>
      <c r="K134" s="847"/>
      <c r="L134" s="848"/>
    </row>
    <row r="135" spans="2:12" x14ac:dyDescent="0.25">
      <c r="B135" s="849"/>
      <c r="C135" s="850"/>
      <c r="D135" s="850"/>
      <c r="E135" s="850"/>
      <c r="F135" s="850"/>
      <c r="G135" s="851"/>
      <c r="H135" s="849"/>
      <c r="I135" s="850"/>
      <c r="J135" s="850"/>
      <c r="K135" s="850"/>
      <c r="L135" s="851"/>
    </row>
    <row r="136" spans="2:12" x14ac:dyDescent="0.25">
      <c r="B136" s="849"/>
      <c r="C136" s="850"/>
      <c r="D136" s="850"/>
      <c r="E136" s="850"/>
      <c r="F136" s="850"/>
      <c r="G136" s="851"/>
      <c r="H136" s="849"/>
      <c r="I136" s="850"/>
      <c r="J136" s="850"/>
      <c r="K136" s="850"/>
      <c r="L136" s="851"/>
    </row>
    <row r="137" spans="2:12" x14ac:dyDescent="0.25">
      <c r="B137" s="849"/>
      <c r="C137" s="850"/>
      <c r="D137" s="850"/>
      <c r="E137" s="850"/>
      <c r="F137" s="850"/>
      <c r="G137" s="851"/>
      <c r="H137" s="849"/>
      <c r="I137" s="850"/>
      <c r="J137" s="850"/>
      <c r="K137" s="850"/>
      <c r="L137" s="851"/>
    </row>
    <row r="138" spans="2:12" x14ac:dyDescent="0.25">
      <c r="B138" s="849"/>
      <c r="C138" s="850"/>
      <c r="D138" s="850"/>
      <c r="E138" s="850"/>
      <c r="F138" s="850"/>
      <c r="G138" s="851"/>
      <c r="H138" s="849"/>
      <c r="I138" s="850"/>
      <c r="J138" s="850"/>
      <c r="K138" s="850"/>
      <c r="L138" s="851"/>
    </row>
    <row r="139" spans="2:12" x14ac:dyDescent="0.25">
      <c r="B139" s="849"/>
      <c r="C139" s="850"/>
      <c r="D139" s="850"/>
      <c r="E139" s="850"/>
      <c r="F139" s="850"/>
      <c r="G139" s="851"/>
      <c r="H139" s="849"/>
      <c r="I139" s="850"/>
      <c r="J139" s="850"/>
      <c r="K139" s="850"/>
      <c r="L139" s="851"/>
    </row>
    <row r="140" spans="2:12" x14ac:dyDescent="0.25">
      <c r="B140" s="849"/>
      <c r="C140" s="850"/>
      <c r="D140" s="850"/>
      <c r="E140" s="850"/>
      <c r="F140" s="850"/>
      <c r="G140" s="851"/>
      <c r="H140" s="849"/>
      <c r="I140" s="850"/>
      <c r="J140" s="850"/>
      <c r="K140" s="850"/>
      <c r="L140" s="851"/>
    </row>
    <row r="141" spans="2:12" x14ac:dyDescent="0.25">
      <c r="B141" s="849"/>
      <c r="C141" s="850"/>
      <c r="D141" s="850"/>
      <c r="E141" s="850"/>
      <c r="F141" s="850"/>
      <c r="G141" s="851"/>
      <c r="H141" s="849"/>
      <c r="I141" s="850"/>
      <c r="J141" s="850"/>
      <c r="K141" s="850"/>
      <c r="L141" s="851"/>
    </row>
    <row r="142" spans="2:12" x14ac:dyDescent="0.25">
      <c r="B142" s="849"/>
      <c r="C142" s="850"/>
      <c r="D142" s="850"/>
      <c r="E142" s="850"/>
      <c r="F142" s="850"/>
      <c r="G142" s="851"/>
      <c r="H142" s="849"/>
      <c r="I142" s="850"/>
      <c r="J142" s="850"/>
      <c r="K142" s="850"/>
      <c r="L142" s="851"/>
    </row>
    <row r="143" spans="2:12" x14ac:dyDescent="0.25">
      <c r="B143" s="849"/>
      <c r="C143" s="850"/>
      <c r="D143" s="850"/>
      <c r="E143" s="850"/>
      <c r="F143" s="850"/>
      <c r="G143" s="851"/>
      <c r="H143" s="849"/>
      <c r="I143" s="850"/>
      <c r="J143" s="850"/>
      <c r="K143" s="850"/>
      <c r="L143" s="851"/>
    </row>
    <row r="144" spans="2:12" x14ac:dyDescent="0.25">
      <c r="B144" s="849"/>
      <c r="C144" s="850"/>
      <c r="D144" s="850"/>
      <c r="E144" s="850"/>
      <c r="F144" s="850"/>
      <c r="G144" s="851"/>
      <c r="H144" s="849"/>
      <c r="I144" s="850"/>
      <c r="J144" s="850"/>
      <c r="K144" s="850"/>
      <c r="L144" s="851"/>
    </row>
    <row r="145" spans="2:12" x14ac:dyDescent="0.25">
      <c r="B145" s="849"/>
      <c r="C145" s="850"/>
      <c r="D145" s="850"/>
      <c r="E145" s="850"/>
      <c r="F145" s="850"/>
      <c r="G145" s="851"/>
      <c r="H145" s="849"/>
      <c r="I145" s="850"/>
      <c r="J145" s="850"/>
      <c r="K145" s="850"/>
      <c r="L145" s="851"/>
    </row>
    <row r="146" spans="2:12" x14ac:dyDescent="0.25">
      <c r="B146" s="849"/>
      <c r="C146" s="850"/>
      <c r="D146" s="850"/>
      <c r="E146" s="850"/>
      <c r="F146" s="850"/>
      <c r="G146" s="851"/>
      <c r="H146" s="849"/>
      <c r="I146" s="850"/>
      <c r="J146" s="850"/>
      <c r="K146" s="850"/>
      <c r="L146" s="851"/>
    </row>
    <row r="147" spans="2:12" ht="15.75" thickBot="1" x14ac:dyDescent="0.3">
      <c r="B147" s="852"/>
      <c r="C147" s="853"/>
      <c r="D147" s="853"/>
      <c r="E147" s="853"/>
      <c r="F147" s="853"/>
      <c r="G147" s="854"/>
      <c r="H147" s="852"/>
      <c r="I147" s="853"/>
      <c r="J147" s="853"/>
      <c r="K147" s="853"/>
      <c r="L147" s="854"/>
    </row>
    <row r="148" spans="2:12" x14ac:dyDescent="0.25">
      <c r="B148" s="768" t="s">
        <v>1168</v>
      </c>
      <c r="C148" s="769"/>
      <c r="D148" s="769"/>
      <c r="E148" s="769"/>
      <c r="F148" s="769"/>
      <c r="G148" s="770"/>
      <c r="H148" s="845" t="s">
        <v>1169</v>
      </c>
      <c r="I148" s="743"/>
      <c r="J148" s="743"/>
      <c r="K148" s="743"/>
      <c r="L148" s="743"/>
    </row>
    <row r="149" spans="2:12" ht="30" customHeight="1" thickBot="1" x14ac:dyDescent="0.3">
      <c r="B149" s="771"/>
      <c r="C149" s="772"/>
      <c r="D149" s="772"/>
      <c r="E149" s="772"/>
      <c r="F149" s="772"/>
      <c r="G149" s="773"/>
      <c r="H149" s="845"/>
      <c r="I149" s="743"/>
      <c r="J149" s="743"/>
      <c r="K149" s="743"/>
      <c r="L149" s="743"/>
    </row>
  </sheetData>
  <mergeCells count="43">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M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14F4B5-BFAC-40D4-8BA6-98D83B76573B}">
  <dimension ref="A1:K549"/>
  <sheetViews>
    <sheetView view="pageBreakPreview" zoomScale="85" zoomScaleNormal="85" zoomScaleSheetLayoutView="85" workbookViewId="0">
      <selection activeCell="L507" sqref="L507"/>
    </sheetView>
  </sheetViews>
  <sheetFormatPr baseColWidth="10" defaultColWidth="11.5703125" defaultRowHeight="15" x14ac:dyDescent="0.25"/>
  <cols>
    <col min="1" max="4" width="11.5703125" style="82"/>
    <col min="5" max="5" width="13.42578125" style="82" customWidth="1"/>
    <col min="6" max="6" width="7.42578125" style="82" customWidth="1"/>
    <col min="7" max="7" width="11.5703125" style="82"/>
    <col min="8" max="8" width="20" style="82" customWidth="1"/>
    <col min="9" max="16384" width="11.5703125" style="82"/>
  </cols>
  <sheetData>
    <row r="1" spans="1:11" x14ac:dyDescent="0.25">
      <c r="A1" s="705" t="s">
        <v>325</v>
      </c>
      <c r="B1" s="706"/>
      <c r="C1" s="706"/>
      <c r="D1" s="706"/>
      <c r="E1" s="706"/>
      <c r="F1" s="706"/>
      <c r="G1" s="706"/>
      <c r="H1" s="706"/>
      <c r="I1" s="706"/>
      <c r="J1" s="706"/>
      <c r="K1" s="707"/>
    </row>
    <row r="2" spans="1:11" ht="28.5" customHeight="1" x14ac:dyDescent="0.25">
      <c r="A2" s="708"/>
      <c r="B2" s="709"/>
      <c r="C2" s="709"/>
      <c r="D2" s="709"/>
      <c r="E2" s="709"/>
      <c r="F2" s="709"/>
      <c r="G2" s="709"/>
      <c r="H2" s="709"/>
      <c r="I2" s="709"/>
      <c r="J2" s="709"/>
      <c r="K2" s="710"/>
    </row>
    <row r="3" spans="1:11" x14ac:dyDescent="0.25">
      <c r="A3" s="711" t="s">
        <v>364</v>
      </c>
      <c r="B3" s="712"/>
      <c r="C3" s="712"/>
      <c r="D3" s="713"/>
      <c r="E3" s="105">
        <v>44112</v>
      </c>
      <c r="F3" s="711" t="s">
        <v>365</v>
      </c>
      <c r="G3" s="712"/>
      <c r="H3" s="713"/>
      <c r="I3" s="787">
        <v>44118</v>
      </c>
      <c r="J3" s="712"/>
      <c r="K3" s="713"/>
    </row>
    <row r="4" spans="1:11" ht="24" x14ac:dyDescent="0.25">
      <c r="A4" s="717" t="s">
        <v>324</v>
      </c>
      <c r="B4" s="718"/>
      <c r="C4" s="718"/>
      <c r="D4" s="718"/>
      <c r="E4" s="718"/>
      <c r="F4" s="718"/>
      <c r="G4" s="719"/>
      <c r="H4" s="140" t="s">
        <v>575</v>
      </c>
      <c r="I4" s="140" t="s">
        <v>2</v>
      </c>
      <c r="J4" s="723" t="s">
        <v>0</v>
      </c>
      <c r="K4" s="724"/>
    </row>
    <row r="5" spans="1:11" ht="24.75" thickBot="1" x14ac:dyDescent="0.3">
      <c r="A5" s="720"/>
      <c r="B5" s="721"/>
      <c r="C5" s="721"/>
      <c r="D5" s="721"/>
      <c r="E5" s="721"/>
      <c r="F5" s="721"/>
      <c r="G5" s="722"/>
      <c r="H5" s="139" t="s">
        <v>576</v>
      </c>
      <c r="I5" s="140">
        <v>2</v>
      </c>
      <c r="J5" s="723" t="s">
        <v>366</v>
      </c>
      <c r="K5" s="724"/>
    </row>
    <row r="6" spans="1:11" ht="15.75" hidden="1" thickBot="1" x14ac:dyDescent="0.3">
      <c r="A6" s="725" t="s">
        <v>533</v>
      </c>
      <c r="B6" s="726"/>
      <c r="C6" s="726"/>
      <c r="D6" s="726"/>
      <c r="E6" s="726"/>
      <c r="F6" s="727"/>
      <c r="G6" s="725" t="s">
        <v>534</v>
      </c>
      <c r="H6" s="726"/>
      <c r="I6" s="726"/>
      <c r="J6" s="726"/>
      <c r="K6" s="727"/>
    </row>
    <row r="7" spans="1:11" ht="15.75" hidden="1" thickBot="1" x14ac:dyDescent="0.3">
      <c r="A7" s="725"/>
      <c r="B7" s="726"/>
      <c r="C7" s="726"/>
      <c r="D7" s="726"/>
      <c r="E7" s="726"/>
      <c r="F7" s="727"/>
      <c r="G7" s="725"/>
      <c r="H7" s="726"/>
      <c r="I7" s="726"/>
      <c r="J7" s="726"/>
      <c r="K7" s="727"/>
    </row>
    <row r="8" spans="1:11" ht="15.75" hidden="1" thickBot="1" x14ac:dyDescent="0.3">
      <c r="A8" s="725"/>
      <c r="B8" s="726"/>
      <c r="C8" s="726"/>
      <c r="D8" s="726"/>
      <c r="E8" s="726"/>
      <c r="F8" s="727"/>
      <c r="G8" s="725"/>
      <c r="H8" s="726"/>
      <c r="I8" s="726"/>
      <c r="J8" s="726"/>
      <c r="K8" s="727"/>
    </row>
    <row r="9" spans="1:11" ht="15.75" hidden="1" thickBot="1" x14ac:dyDescent="0.3">
      <c r="A9" s="725"/>
      <c r="B9" s="726"/>
      <c r="C9" s="726"/>
      <c r="D9" s="726"/>
      <c r="E9" s="726"/>
      <c r="F9" s="727"/>
      <c r="G9" s="725"/>
      <c r="H9" s="726"/>
      <c r="I9" s="726"/>
      <c r="J9" s="726"/>
      <c r="K9" s="727"/>
    </row>
    <row r="10" spans="1:11" ht="15.75" hidden="1" thickBot="1" x14ac:dyDescent="0.3">
      <c r="A10" s="725"/>
      <c r="B10" s="726"/>
      <c r="C10" s="726"/>
      <c r="D10" s="726"/>
      <c r="E10" s="726"/>
      <c r="F10" s="727"/>
      <c r="G10" s="725"/>
      <c r="H10" s="726"/>
      <c r="I10" s="726"/>
      <c r="J10" s="726"/>
      <c r="K10" s="727"/>
    </row>
    <row r="11" spans="1:11" ht="15.75" hidden="1" thickBot="1" x14ac:dyDescent="0.3">
      <c r="A11" s="725"/>
      <c r="B11" s="726"/>
      <c r="C11" s="726"/>
      <c r="D11" s="726"/>
      <c r="E11" s="726"/>
      <c r="F11" s="727"/>
      <c r="G11" s="725"/>
      <c r="H11" s="726"/>
      <c r="I11" s="726"/>
      <c r="J11" s="726"/>
      <c r="K11" s="727"/>
    </row>
    <row r="12" spans="1:11" ht="15.75" hidden="1" thickBot="1" x14ac:dyDescent="0.3">
      <c r="A12" s="725"/>
      <c r="B12" s="726"/>
      <c r="C12" s="726"/>
      <c r="D12" s="726"/>
      <c r="E12" s="726"/>
      <c r="F12" s="727"/>
      <c r="G12" s="725"/>
      <c r="H12" s="726"/>
      <c r="I12" s="726"/>
      <c r="J12" s="726"/>
      <c r="K12" s="727"/>
    </row>
    <row r="13" spans="1:11" ht="15.75" hidden="1" thickBot="1" x14ac:dyDescent="0.3">
      <c r="A13" s="725"/>
      <c r="B13" s="726"/>
      <c r="C13" s="726"/>
      <c r="D13" s="726"/>
      <c r="E13" s="726"/>
      <c r="F13" s="727"/>
      <c r="G13" s="725"/>
      <c r="H13" s="726"/>
      <c r="I13" s="726"/>
      <c r="J13" s="726"/>
      <c r="K13" s="727"/>
    </row>
    <row r="14" spans="1:11" ht="15.75" hidden="1" thickBot="1" x14ac:dyDescent="0.3">
      <c r="A14" s="725"/>
      <c r="B14" s="726"/>
      <c r="C14" s="726"/>
      <c r="D14" s="726"/>
      <c r="E14" s="726"/>
      <c r="F14" s="727"/>
      <c r="G14" s="725"/>
      <c r="H14" s="726"/>
      <c r="I14" s="726"/>
      <c r="J14" s="726"/>
      <c r="K14" s="727"/>
    </row>
    <row r="15" spans="1:11" ht="15.75" hidden="1" thickBot="1" x14ac:dyDescent="0.3">
      <c r="A15" s="725"/>
      <c r="B15" s="726"/>
      <c r="C15" s="726"/>
      <c r="D15" s="726"/>
      <c r="E15" s="726"/>
      <c r="F15" s="727"/>
      <c r="G15" s="725"/>
      <c r="H15" s="726"/>
      <c r="I15" s="726"/>
      <c r="J15" s="726"/>
      <c r="K15" s="727"/>
    </row>
    <row r="16" spans="1:11" ht="15.75" hidden="1" thickBot="1" x14ac:dyDescent="0.3">
      <c r="A16" s="725"/>
      <c r="B16" s="726"/>
      <c r="C16" s="726"/>
      <c r="D16" s="726"/>
      <c r="E16" s="726"/>
      <c r="F16" s="727"/>
      <c r="G16" s="725"/>
      <c r="H16" s="726"/>
      <c r="I16" s="726"/>
      <c r="J16" s="726"/>
      <c r="K16" s="727"/>
    </row>
    <row r="17" spans="1:11" ht="15.75" hidden="1" thickBot="1" x14ac:dyDescent="0.3">
      <c r="A17" s="725"/>
      <c r="B17" s="726"/>
      <c r="C17" s="726"/>
      <c r="D17" s="726"/>
      <c r="E17" s="726"/>
      <c r="F17" s="727"/>
      <c r="G17" s="725"/>
      <c r="H17" s="726"/>
      <c r="I17" s="726"/>
      <c r="J17" s="726"/>
      <c r="K17" s="727"/>
    </row>
    <row r="18" spans="1:11" ht="15.75" hidden="1" thickBot="1" x14ac:dyDescent="0.3">
      <c r="A18" s="725"/>
      <c r="B18" s="726"/>
      <c r="C18" s="726"/>
      <c r="D18" s="726"/>
      <c r="E18" s="726"/>
      <c r="F18" s="727"/>
      <c r="G18" s="725"/>
      <c r="H18" s="726"/>
      <c r="I18" s="726"/>
      <c r="J18" s="726"/>
      <c r="K18" s="727"/>
    </row>
    <row r="19" spans="1:11" ht="15.75" hidden="1" thickBot="1" x14ac:dyDescent="0.3">
      <c r="A19" s="725"/>
      <c r="B19" s="726"/>
      <c r="C19" s="726"/>
      <c r="D19" s="726"/>
      <c r="E19" s="726"/>
      <c r="F19" s="727"/>
      <c r="G19" s="725"/>
      <c r="H19" s="726"/>
      <c r="I19" s="726"/>
      <c r="J19" s="726"/>
      <c r="K19" s="727"/>
    </row>
    <row r="20" spans="1:11" ht="15.75" hidden="1" thickBot="1" x14ac:dyDescent="0.3">
      <c r="A20" s="756" t="s">
        <v>641</v>
      </c>
      <c r="B20" s="757"/>
      <c r="C20" s="757"/>
      <c r="D20" s="757"/>
      <c r="E20" s="757"/>
      <c r="F20" s="758"/>
      <c r="G20" s="762" t="s">
        <v>657</v>
      </c>
      <c r="H20" s="763"/>
      <c r="I20" s="763"/>
      <c r="J20" s="763"/>
      <c r="K20" s="764"/>
    </row>
    <row r="21" spans="1:11" ht="15.75" hidden="1" thickBot="1" x14ac:dyDescent="0.3">
      <c r="A21" s="759"/>
      <c r="B21" s="760"/>
      <c r="C21" s="760"/>
      <c r="D21" s="760"/>
      <c r="E21" s="760"/>
      <c r="F21" s="761"/>
      <c r="G21" s="765"/>
      <c r="H21" s="766"/>
      <c r="I21" s="766"/>
      <c r="J21" s="766"/>
      <c r="K21" s="767"/>
    </row>
    <row r="22" spans="1:11" ht="15.75" hidden="1" thickBot="1" x14ac:dyDescent="0.3">
      <c r="A22" s="740" t="s">
        <v>587</v>
      </c>
      <c r="B22" s="741"/>
      <c r="C22" s="741"/>
      <c r="D22" s="741"/>
      <c r="E22" s="741"/>
      <c r="F22" s="742"/>
      <c r="G22" s="740" t="s">
        <v>588</v>
      </c>
      <c r="H22" s="741"/>
      <c r="I22" s="741"/>
      <c r="J22" s="741"/>
      <c r="K22" s="742"/>
    </row>
    <row r="23" spans="1:11" ht="15.75" hidden="1" thickBot="1" x14ac:dyDescent="0.3">
      <c r="A23" s="725"/>
      <c r="B23" s="726"/>
      <c r="C23" s="726"/>
      <c r="D23" s="726"/>
      <c r="E23" s="726"/>
      <c r="F23" s="727"/>
      <c r="G23" s="725"/>
      <c r="H23" s="726"/>
      <c r="I23" s="726"/>
      <c r="J23" s="726"/>
      <c r="K23" s="727"/>
    </row>
    <row r="24" spans="1:11" ht="15.75" hidden="1" thickBot="1" x14ac:dyDescent="0.3">
      <c r="A24" s="725"/>
      <c r="B24" s="726"/>
      <c r="C24" s="726"/>
      <c r="D24" s="726"/>
      <c r="E24" s="726"/>
      <c r="F24" s="727"/>
      <c r="G24" s="725"/>
      <c r="H24" s="726"/>
      <c r="I24" s="726"/>
      <c r="J24" s="726"/>
      <c r="K24" s="727"/>
    </row>
    <row r="25" spans="1:11" ht="15.75" hidden="1" thickBot="1" x14ac:dyDescent="0.3">
      <c r="A25" s="725"/>
      <c r="B25" s="726"/>
      <c r="C25" s="726"/>
      <c r="D25" s="726"/>
      <c r="E25" s="726"/>
      <c r="F25" s="727"/>
      <c r="G25" s="725"/>
      <c r="H25" s="726"/>
      <c r="I25" s="726"/>
      <c r="J25" s="726"/>
      <c r="K25" s="727"/>
    </row>
    <row r="26" spans="1:11" ht="15.75" hidden="1" thickBot="1" x14ac:dyDescent="0.3">
      <c r="A26" s="725"/>
      <c r="B26" s="726"/>
      <c r="C26" s="726"/>
      <c r="D26" s="726"/>
      <c r="E26" s="726"/>
      <c r="F26" s="727"/>
      <c r="G26" s="725"/>
      <c r="H26" s="726"/>
      <c r="I26" s="726"/>
      <c r="J26" s="726"/>
      <c r="K26" s="727"/>
    </row>
    <row r="27" spans="1:11" ht="15.75" hidden="1" thickBot="1" x14ac:dyDescent="0.3">
      <c r="A27" s="725"/>
      <c r="B27" s="726"/>
      <c r="C27" s="726"/>
      <c r="D27" s="726"/>
      <c r="E27" s="726"/>
      <c r="F27" s="727"/>
      <c r="G27" s="725"/>
      <c r="H27" s="726"/>
      <c r="I27" s="726"/>
      <c r="J27" s="726"/>
      <c r="K27" s="727"/>
    </row>
    <row r="28" spans="1:11" ht="15.75" hidden="1" thickBot="1" x14ac:dyDescent="0.3">
      <c r="A28" s="725"/>
      <c r="B28" s="726"/>
      <c r="C28" s="726"/>
      <c r="D28" s="726"/>
      <c r="E28" s="726"/>
      <c r="F28" s="727"/>
      <c r="G28" s="725"/>
      <c r="H28" s="726"/>
      <c r="I28" s="726"/>
      <c r="J28" s="726"/>
      <c r="K28" s="727"/>
    </row>
    <row r="29" spans="1:11" ht="15.75" hidden="1" thickBot="1" x14ac:dyDescent="0.3">
      <c r="A29" s="725"/>
      <c r="B29" s="726"/>
      <c r="C29" s="726"/>
      <c r="D29" s="726"/>
      <c r="E29" s="726"/>
      <c r="F29" s="727"/>
      <c r="G29" s="725"/>
      <c r="H29" s="726"/>
      <c r="I29" s="726"/>
      <c r="J29" s="726"/>
      <c r="K29" s="727"/>
    </row>
    <row r="30" spans="1:11" ht="15.75" hidden="1" thickBot="1" x14ac:dyDescent="0.3">
      <c r="A30" s="725"/>
      <c r="B30" s="726"/>
      <c r="C30" s="726"/>
      <c r="D30" s="726"/>
      <c r="E30" s="726"/>
      <c r="F30" s="727"/>
      <c r="G30" s="725"/>
      <c r="H30" s="726"/>
      <c r="I30" s="726"/>
      <c r="J30" s="726"/>
      <c r="K30" s="727"/>
    </row>
    <row r="31" spans="1:11" ht="15.75" hidden="1" thickBot="1" x14ac:dyDescent="0.3">
      <c r="A31" s="725"/>
      <c r="B31" s="726"/>
      <c r="C31" s="726"/>
      <c r="D31" s="726"/>
      <c r="E31" s="726"/>
      <c r="F31" s="727"/>
      <c r="G31" s="725"/>
      <c r="H31" s="726"/>
      <c r="I31" s="726"/>
      <c r="J31" s="726"/>
      <c r="K31" s="727"/>
    </row>
    <row r="32" spans="1:11" ht="15.75" hidden="1" thickBot="1" x14ac:dyDescent="0.3">
      <c r="A32" s="725"/>
      <c r="B32" s="726"/>
      <c r="C32" s="726"/>
      <c r="D32" s="726"/>
      <c r="E32" s="726"/>
      <c r="F32" s="727"/>
      <c r="G32" s="725"/>
      <c r="H32" s="726"/>
      <c r="I32" s="726"/>
      <c r="J32" s="726"/>
      <c r="K32" s="727"/>
    </row>
    <row r="33" spans="1:11" ht="15.75" hidden="1" thickBot="1" x14ac:dyDescent="0.3">
      <c r="A33" s="725"/>
      <c r="B33" s="726"/>
      <c r="C33" s="726"/>
      <c r="D33" s="726"/>
      <c r="E33" s="726"/>
      <c r="F33" s="727"/>
      <c r="G33" s="725"/>
      <c r="H33" s="726"/>
      <c r="I33" s="726"/>
      <c r="J33" s="726"/>
      <c r="K33" s="727"/>
    </row>
    <row r="34" spans="1:11" ht="15.75" hidden="1" thickBot="1" x14ac:dyDescent="0.3">
      <c r="A34" s="725"/>
      <c r="B34" s="726"/>
      <c r="C34" s="726"/>
      <c r="D34" s="726"/>
      <c r="E34" s="726"/>
      <c r="F34" s="727"/>
      <c r="G34" s="725"/>
      <c r="H34" s="726"/>
      <c r="I34" s="726"/>
      <c r="J34" s="726"/>
      <c r="K34" s="727"/>
    </row>
    <row r="35" spans="1:11" ht="15.75" hidden="1" thickBot="1" x14ac:dyDescent="0.3">
      <c r="A35" s="725"/>
      <c r="B35" s="726"/>
      <c r="C35" s="726"/>
      <c r="D35" s="726"/>
      <c r="E35" s="726"/>
      <c r="F35" s="727"/>
      <c r="G35" s="725"/>
      <c r="H35" s="726"/>
      <c r="I35" s="726"/>
      <c r="J35" s="726"/>
      <c r="K35" s="727"/>
    </row>
    <row r="36" spans="1:11" ht="15.75" hidden="1" thickBot="1" x14ac:dyDescent="0.3">
      <c r="A36" s="756" t="s">
        <v>619</v>
      </c>
      <c r="B36" s="757"/>
      <c r="C36" s="757"/>
      <c r="D36" s="757"/>
      <c r="E36" s="757"/>
      <c r="F36" s="758"/>
      <c r="G36" s="762" t="s">
        <v>626</v>
      </c>
      <c r="H36" s="763"/>
      <c r="I36" s="763"/>
      <c r="J36" s="763"/>
      <c r="K36" s="764"/>
    </row>
    <row r="37" spans="1:11" ht="15.75" hidden="1" thickBot="1" x14ac:dyDescent="0.3">
      <c r="A37" s="759"/>
      <c r="B37" s="760"/>
      <c r="C37" s="760"/>
      <c r="D37" s="760"/>
      <c r="E37" s="760"/>
      <c r="F37" s="761"/>
      <c r="G37" s="765"/>
      <c r="H37" s="766"/>
      <c r="I37" s="766"/>
      <c r="J37" s="766"/>
      <c r="K37" s="767"/>
    </row>
    <row r="38" spans="1:11" ht="15.75" hidden="1" thickBot="1" x14ac:dyDescent="0.3">
      <c r="A38" s="740" t="s">
        <v>589</v>
      </c>
      <c r="B38" s="741"/>
      <c r="C38" s="741"/>
      <c r="D38" s="741"/>
      <c r="E38" s="741"/>
      <c r="F38" s="742"/>
      <c r="G38" s="740" t="s">
        <v>590</v>
      </c>
      <c r="H38" s="741"/>
      <c r="I38" s="741"/>
      <c r="J38" s="741"/>
      <c r="K38" s="742"/>
    </row>
    <row r="39" spans="1:11" ht="15.75" hidden="1" thickBot="1" x14ac:dyDescent="0.3">
      <c r="A39" s="725"/>
      <c r="B39" s="726"/>
      <c r="C39" s="726"/>
      <c r="D39" s="726"/>
      <c r="E39" s="726"/>
      <c r="F39" s="727"/>
      <c r="G39" s="725"/>
      <c r="H39" s="726"/>
      <c r="I39" s="726"/>
      <c r="J39" s="726"/>
      <c r="K39" s="727"/>
    </row>
    <row r="40" spans="1:11" ht="15.75" hidden="1" thickBot="1" x14ac:dyDescent="0.3">
      <c r="A40" s="725"/>
      <c r="B40" s="726"/>
      <c r="C40" s="726"/>
      <c r="D40" s="726"/>
      <c r="E40" s="726"/>
      <c r="F40" s="727"/>
      <c r="G40" s="725"/>
      <c r="H40" s="726"/>
      <c r="I40" s="726"/>
      <c r="J40" s="726"/>
      <c r="K40" s="727"/>
    </row>
    <row r="41" spans="1:11" ht="15.75" hidden="1" thickBot="1" x14ac:dyDescent="0.3">
      <c r="A41" s="725"/>
      <c r="B41" s="726"/>
      <c r="C41" s="726"/>
      <c r="D41" s="726"/>
      <c r="E41" s="726"/>
      <c r="F41" s="727"/>
      <c r="G41" s="725"/>
      <c r="H41" s="726"/>
      <c r="I41" s="726"/>
      <c r="J41" s="726"/>
      <c r="K41" s="727"/>
    </row>
    <row r="42" spans="1:11" ht="15.75" hidden="1" thickBot="1" x14ac:dyDescent="0.3">
      <c r="A42" s="725"/>
      <c r="B42" s="726"/>
      <c r="C42" s="726"/>
      <c r="D42" s="726"/>
      <c r="E42" s="726"/>
      <c r="F42" s="727"/>
      <c r="G42" s="725"/>
      <c r="H42" s="726"/>
      <c r="I42" s="726"/>
      <c r="J42" s="726"/>
      <c r="K42" s="727"/>
    </row>
    <row r="43" spans="1:11" ht="15.75" hidden="1" thickBot="1" x14ac:dyDescent="0.3">
      <c r="A43" s="725"/>
      <c r="B43" s="726"/>
      <c r="C43" s="726"/>
      <c r="D43" s="726"/>
      <c r="E43" s="726"/>
      <c r="F43" s="727"/>
      <c r="G43" s="725"/>
      <c r="H43" s="726"/>
      <c r="I43" s="726"/>
      <c r="J43" s="726"/>
      <c r="K43" s="727"/>
    </row>
    <row r="44" spans="1:11" ht="15.75" hidden="1" thickBot="1" x14ac:dyDescent="0.3">
      <c r="A44" s="725"/>
      <c r="B44" s="726"/>
      <c r="C44" s="726"/>
      <c r="D44" s="726"/>
      <c r="E44" s="726"/>
      <c r="F44" s="727"/>
      <c r="G44" s="725"/>
      <c r="H44" s="726"/>
      <c r="I44" s="726"/>
      <c r="J44" s="726"/>
      <c r="K44" s="727"/>
    </row>
    <row r="45" spans="1:11" ht="15.75" hidden="1" thickBot="1" x14ac:dyDescent="0.3">
      <c r="A45" s="725"/>
      <c r="B45" s="726"/>
      <c r="C45" s="726"/>
      <c r="D45" s="726"/>
      <c r="E45" s="726"/>
      <c r="F45" s="727"/>
      <c r="G45" s="725"/>
      <c r="H45" s="726"/>
      <c r="I45" s="726"/>
      <c r="J45" s="726"/>
      <c r="K45" s="727"/>
    </row>
    <row r="46" spans="1:11" ht="15.75" hidden="1" thickBot="1" x14ac:dyDescent="0.3">
      <c r="A46" s="725"/>
      <c r="B46" s="726"/>
      <c r="C46" s="726"/>
      <c r="D46" s="726"/>
      <c r="E46" s="726"/>
      <c r="F46" s="727"/>
      <c r="G46" s="725"/>
      <c r="H46" s="726"/>
      <c r="I46" s="726"/>
      <c r="J46" s="726"/>
      <c r="K46" s="727"/>
    </row>
    <row r="47" spans="1:11" ht="15.75" hidden="1" thickBot="1" x14ac:dyDescent="0.3">
      <c r="A47" s="725"/>
      <c r="B47" s="726"/>
      <c r="C47" s="726"/>
      <c r="D47" s="726"/>
      <c r="E47" s="726"/>
      <c r="F47" s="727"/>
      <c r="G47" s="725"/>
      <c r="H47" s="726"/>
      <c r="I47" s="726"/>
      <c r="J47" s="726"/>
      <c r="K47" s="727"/>
    </row>
    <row r="48" spans="1:11" ht="15.75" hidden="1" thickBot="1" x14ac:dyDescent="0.3">
      <c r="A48" s="725"/>
      <c r="B48" s="726"/>
      <c r="C48" s="726"/>
      <c r="D48" s="726"/>
      <c r="E48" s="726"/>
      <c r="F48" s="727"/>
      <c r="G48" s="725"/>
      <c r="H48" s="726"/>
      <c r="I48" s="726"/>
      <c r="J48" s="726"/>
      <c r="K48" s="727"/>
    </row>
    <row r="49" spans="1:11" ht="15.75" hidden="1" thickBot="1" x14ac:dyDescent="0.3">
      <c r="A49" s="725"/>
      <c r="B49" s="726"/>
      <c r="C49" s="726"/>
      <c r="D49" s="726"/>
      <c r="E49" s="726"/>
      <c r="F49" s="727"/>
      <c r="G49" s="725"/>
      <c r="H49" s="726"/>
      <c r="I49" s="726"/>
      <c r="J49" s="726"/>
      <c r="K49" s="727"/>
    </row>
    <row r="50" spans="1:11" ht="15.75" hidden="1" thickBot="1" x14ac:dyDescent="0.3">
      <c r="A50" s="725"/>
      <c r="B50" s="726"/>
      <c r="C50" s="726"/>
      <c r="D50" s="726"/>
      <c r="E50" s="726"/>
      <c r="F50" s="727"/>
      <c r="G50" s="725"/>
      <c r="H50" s="726"/>
      <c r="I50" s="726"/>
      <c r="J50" s="726"/>
      <c r="K50" s="727"/>
    </row>
    <row r="51" spans="1:11" ht="15.75" hidden="1" thickBot="1" x14ac:dyDescent="0.3">
      <c r="A51" s="725"/>
      <c r="B51" s="726"/>
      <c r="C51" s="726"/>
      <c r="D51" s="726"/>
      <c r="E51" s="726"/>
      <c r="F51" s="727"/>
      <c r="G51" s="725"/>
      <c r="H51" s="726"/>
      <c r="I51" s="726"/>
      <c r="J51" s="726"/>
      <c r="K51" s="727"/>
    </row>
    <row r="52" spans="1:11" ht="15.75" hidden="1" thickBot="1" x14ac:dyDescent="0.3">
      <c r="A52" s="762" t="s">
        <v>616</v>
      </c>
      <c r="B52" s="763"/>
      <c r="C52" s="763"/>
      <c r="D52" s="763"/>
      <c r="E52" s="763"/>
      <c r="F52" s="764"/>
      <c r="G52" s="762" t="s">
        <v>627</v>
      </c>
      <c r="H52" s="763"/>
      <c r="I52" s="763"/>
      <c r="J52" s="763"/>
      <c r="K52" s="764"/>
    </row>
    <row r="53" spans="1:11" ht="15.75" hidden="1" thickBot="1" x14ac:dyDescent="0.3">
      <c r="A53" s="765"/>
      <c r="B53" s="766"/>
      <c r="C53" s="766"/>
      <c r="D53" s="766"/>
      <c r="E53" s="766"/>
      <c r="F53" s="767"/>
      <c r="G53" s="765"/>
      <c r="H53" s="766"/>
      <c r="I53" s="766"/>
      <c r="J53" s="766"/>
      <c r="K53" s="767"/>
    </row>
    <row r="54" spans="1:11" ht="15.75" hidden="1" thickBot="1" x14ac:dyDescent="0.3">
      <c r="A54" s="725"/>
      <c r="B54" s="726"/>
      <c r="C54" s="726"/>
      <c r="D54" s="726"/>
      <c r="E54" s="726"/>
      <c r="F54" s="727"/>
      <c r="G54" s="725" t="s">
        <v>534</v>
      </c>
      <c r="H54" s="726"/>
      <c r="I54" s="726"/>
      <c r="J54" s="726"/>
      <c r="K54" s="727"/>
    </row>
    <row r="55" spans="1:11" ht="15.75" hidden="1" thickBot="1" x14ac:dyDescent="0.3">
      <c r="A55" s="725"/>
      <c r="B55" s="726"/>
      <c r="C55" s="726"/>
      <c r="D55" s="726"/>
      <c r="E55" s="726"/>
      <c r="F55" s="727"/>
      <c r="G55" s="725"/>
      <c r="H55" s="726"/>
      <c r="I55" s="726"/>
      <c r="J55" s="726"/>
      <c r="K55" s="727"/>
    </row>
    <row r="56" spans="1:11" ht="15.75" hidden="1" thickBot="1" x14ac:dyDescent="0.3">
      <c r="A56" s="725"/>
      <c r="B56" s="726"/>
      <c r="C56" s="726"/>
      <c r="D56" s="726"/>
      <c r="E56" s="726"/>
      <c r="F56" s="727"/>
      <c r="G56" s="725"/>
      <c r="H56" s="726"/>
      <c r="I56" s="726"/>
      <c r="J56" s="726"/>
      <c r="K56" s="727"/>
    </row>
    <row r="57" spans="1:11" ht="15.75" hidden="1" thickBot="1" x14ac:dyDescent="0.3">
      <c r="A57" s="725"/>
      <c r="B57" s="726"/>
      <c r="C57" s="726"/>
      <c r="D57" s="726"/>
      <c r="E57" s="726"/>
      <c r="F57" s="727"/>
      <c r="G57" s="725"/>
      <c r="H57" s="726"/>
      <c r="I57" s="726"/>
      <c r="J57" s="726"/>
      <c r="K57" s="727"/>
    </row>
    <row r="58" spans="1:11" ht="15.75" hidden="1" thickBot="1" x14ac:dyDescent="0.3">
      <c r="A58" s="725"/>
      <c r="B58" s="726"/>
      <c r="C58" s="726"/>
      <c r="D58" s="726"/>
      <c r="E58" s="726"/>
      <c r="F58" s="727"/>
      <c r="G58" s="725"/>
      <c r="H58" s="726"/>
      <c r="I58" s="726"/>
      <c r="J58" s="726"/>
      <c r="K58" s="727"/>
    </row>
    <row r="59" spans="1:11" ht="15.75" hidden="1" thickBot="1" x14ac:dyDescent="0.3">
      <c r="A59" s="725"/>
      <c r="B59" s="726"/>
      <c r="C59" s="726"/>
      <c r="D59" s="726"/>
      <c r="E59" s="726"/>
      <c r="F59" s="727"/>
      <c r="G59" s="725"/>
      <c r="H59" s="726"/>
      <c r="I59" s="726"/>
      <c r="J59" s="726"/>
      <c r="K59" s="727"/>
    </row>
    <row r="60" spans="1:11" ht="15.75" hidden="1" thickBot="1" x14ac:dyDescent="0.3">
      <c r="A60" s="725"/>
      <c r="B60" s="726"/>
      <c r="C60" s="726"/>
      <c r="D60" s="726"/>
      <c r="E60" s="726"/>
      <c r="F60" s="727"/>
      <c r="G60" s="725"/>
      <c r="H60" s="726"/>
      <c r="I60" s="726"/>
      <c r="J60" s="726"/>
      <c r="K60" s="727"/>
    </row>
    <row r="61" spans="1:11" ht="15.75" hidden="1" thickBot="1" x14ac:dyDescent="0.3">
      <c r="A61" s="725"/>
      <c r="B61" s="726"/>
      <c r="C61" s="726"/>
      <c r="D61" s="726"/>
      <c r="E61" s="726"/>
      <c r="F61" s="727"/>
      <c r="G61" s="725"/>
      <c r="H61" s="726"/>
      <c r="I61" s="726"/>
      <c r="J61" s="726"/>
      <c r="K61" s="727"/>
    </row>
    <row r="62" spans="1:11" ht="15.75" hidden="1" thickBot="1" x14ac:dyDescent="0.3">
      <c r="A62" s="725"/>
      <c r="B62" s="726"/>
      <c r="C62" s="726"/>
      <c r="D62" s="726"/>
      <c r="E62" s="726"/>
      <c r="F62" s="727"/>
      <c r="G62" s="725"/>
      <c r="H62" s="726"/>
      <c r="I62" s="726"/>
      <c r="J62" s="726"/>
      <c r="K62" s="727"/>
    </row>
    <row r="63" spans="1:11" ht="15.75" hidden="1" thickBot="1" x14ac:dyDescent="0.3">
      <c r="A63" s="725"/>
      <c r="B63" s="726"/>
      <c r="C63" s="726"/>
      <c r="D63" s="726"/>
      <c r="E63" s="726"/>
      <c r="F63" s="727"/>
      <c r="G63" s="725"/>
      <c r="H63" s="726"/>
      <c r="I63" s="726"/>
      <c r="J63" s="726"/>
      <c r="K63" s="727"/>
    </row>
    <row r="64" spans="1:11" ht="14.25" hidden="1" customHeight="1" x14ac:dyDescent="0.25">
      <c r="A64" s="725"/>
      <c r="B64" s="726"/>
      <c r="C64" s="726"/>
      <c r="D64" s="726"/>
      <c r="E64" s="726"/>
      <c r="F64" s="727"/>
      <c r="G64" s="725"/>
      <c r="H64" s="726"/>
      <c r="I64" s="726"/>
      <c r="J64" s="726"/>
      <c r="K64" s="727"/>
    </row>
    <row r="65" spans="1:11" ht="19.5" hidden="1" customHeight="1" x14ac:dyDescent="0.25">
      <c r="A65" s="725"/>
      <c r="B65" s="726"/>
      <c r="C65" s="726"/>
      <c r="D65" s="726"/>
      <c r="E65" s="726"/>
      <c r="F65" s="727"/>
      <c r="G65" s="725"/>
      <c r="H65" s="726"/>
      <c r="I65" s="726"/>
      <c r="J65" s="726"/>
      <c r="K65" s="727"/>
    </row>
    <row r="66" spans="1:11" ht="15.75" hidden="1" thickBot="1" x14ac:dyDescent="0.3">
      <c r="A66" s="725"/>
      <c r="B66" s="726"/>
      <c r="C66" s="726"/>
      <c r="D66" s="726"/>
      <c r="E66" s="726"/>
      <c r="F66" s="727"/>
      <c r="G66" s="725"/>
      <c r="H66" s="726"/>
      <c r="I66" s="726"/>
      <c r="J66" s="726"/>
      <c r="K66" s="727"/>
    </row>
    <row r="67" spans="1:11" ht="15.75" hidden="1" thickBot="1" x14ac:dyDescent="0.3">
      <c r="A67" s="725"/>
      <c r="B67" s="726"/>
      <c r="C67" s="726"/>
      <c r="D67" s="726"/>
      <c r="E67" s="726"/>
      <c r="F67" s="727"/>
      <c r="G67" s="725"/>
      <c r="H67" s="726"/>
      <c r="I67" s="726"/>
      <c r="J67" s="726"/>
      <c r="K67" s="727"/>
    </row>
    <row r="68" spans="1:11" ht="15.75" hidden="1" thickBot="1" x14ac:dyDescent="0.3">
      <c r="A68" s="756" t="s">
        <v>749</v>
      </c>
      <c r="B68" s="757"/>
      <c r="C68" s="757"/>
      <c r="D68" s="757"/>
      <c r="E68" s="757"/>
      <c r="F68" s="758"/>
      <c r="G68" s="762" t="s">
        <v>750</v>
      </c>
      <c r="H68" s="763"/>
      <c r="I68" s="763"/>
      <c r="J68" s="763"/>
      <c r="K68" s="764"/>
    </row>
    <row r="69" spans="1:11" ht="15.75" hidden="1" thickBot="1" x14ac:dyDescent="0.3">
      <c r="A69" s="759"/>
      <c r="B69" s="760"/>
      <c r="C69" s="760"/>
      <c r="D69" s="760"/>
      <c r="E69" s="760"/>
      <c r="F69" s="761"/>
      <c r="G69" s="765"/>
      <c r="H69" s="766"/>
      <c r="I69" s="766"/>
      <c r="J69" s="766"/>
      <c r="K69" s="767"/>
    </row>
    <row r="70" spans="1:11" x14ac:dyDescent="0.25">
      <c r="A70" s="740" t="s">
        <v>587</v>
      </c>
      <c r="B70" s="741"/>
      <c r="C70" s="741"/>
      <c r="D70" s="741"/>
      <c r="E70" s="741"/>
      <c r="F70" s="742"/>
      <c r="G70" s="740" t="s">
        <v>588</v>
      </c>
      <c r="H70" s="741"/>
      <c r="I70" s="741"/>
      <c r="J70" s="741"/>
      <c r="K70" s="742"/>
    </row>
    <row r="71" spans="1:11" x14ac:dyDescent="0.25">
      <c r="A71" s="725"/>
      <c r="B71" s="726"/>
      <c r="C71" s="726"/>
      <c r="D71" s="726"/>
      <c r="E71" s="726"/>
      <c r="F71" s="727"/>
      <c r="G71" s="725"/>
      <c r="H71" s="726"/>
      <c r="I71" s="726"/>
      <c r="J71" s="726"/>
      <c r="K71" s="727"/>
    </row>
    <row r="72" spans="1:11" x14ac:dyDescent="0.25">
      <c r="A72" s="725"/>
      <c r="B72" s="726"/>
      <c r="C72" s="726"/>
      <c r="D72" s="726"/>
      <c r="E72" s="726"/>
      <c r="F72" s="727"/>
      <c r="G72" s="725"/>
      <c r="H72" s="726"/>
      <c r="I72" s="726"/>
      <c r="J72" s="726"/>
      <c r="K72" s="727"/>
    </row>
    <row r="73" spans="1:11" x14ac:dyDescent="0.25">
      <c r="A73" s="725"/>
      <c r="B73" s="726"/>
      <c r="C73" s="726"/>
      <c r="D73" s="726"/>
      <c r="E73" s="726"/>
      <c r="F73" s="727"/>
      <c r="G73" s="725"/>
      <c r="H73" s="726"/>
      <c r="I73" s="726"/>
      <c r="J73" s="726"/>
      <c r="K73" s="727"/>
    </row>
    <row r="74" spans="1:11" x14ac:dyDescent="0.25">
      <c r="A74" s="725"/>
      <c r="B74" s="726"/>
      <c r="C74" s="726"/>
      <c r="D74" s="726"/>
      <c r="E74" s="726"/>
      <c r="F74" s="727"/>
      <c r="G74" s="725"/>
      <c r="H74" s="726"/>
      <c r="I74" s="726"/>
      <c r="J74" s="726"/>
      <c r="K74" s="727"/>
    </row>
    <row r="75" spans="1:11" x14ac:dyDescent="0.25">
      <c r="A75" s="725"/>
      <c r="B75" s="726"/>
      <c r="C75" s="726"/>
      <c r="D75" s="726"/>
      <c r="E75" s="726"/>
      <c r="F75" s="727"/>
      <c r="G75" s="725"/>
      <c r="H75" s="726"/>
      <c r="I75" s="726"/>
      <c r="J75" s="726"/>
      <c r="K75" s="727"/>
    </row>
    <row r="76" spans="1:11" x14ac:dyDescent="0.25">
      <c r="A76" s="725"/>
      <c r="B76" s="726"/>
      <c r="C76" s="726"/>
      <c r="D76" s="726"/>
      <c r="E76" s="726"/>
      <c r="F76" s="727"/>
      <c r="G76" s="725"/>
      <c r="H76" s="726"/>
      <c r="I76" s="726"/>
      <c r="J76" s="726"/>
      <c r="K76" s="727"/>
    </row>
    <row r="77" spans="1:11" x14ac:dyDescent="0.25">
      <c r="A77" s="725"/>
      <c r="B77" s="726"/>
      <c r="C77" s="726"/>
      <c r="D77" s="726"/>
      <c r="E77" s="726"/>
      <c r="F77" s="727"/>
      <c r="G77" s="725"/>
      <c r="H77" s="726"/>
      <c r="I77" s="726"/>
      <c r="J77" s="726"/>
      <c r="K77" s="727"/>
    </row>
    <row r="78" spans="1:11" x14ac:dyDescent="0.25">
      <c r="A78" s="725"/>
      <c r="B78" s="726"/>
      <c r="C78" s="726"/>
      <c r="D78" s="726"/>
      <c r="E78" s="726"/>
      <c r="F78" s="727"/>
      <c r="G78" s="725"/>
      <c r="H78" s="726"/>
      <c r="I78" s="726"/>
      <c r="J78" s="726"/>
      <c r="K78" s="727"/>
    </row>
    <row r="79" spans="1:11" x14ac:dyDescent="0.25">
      <c r="A79" s="725"/>
      <c r="B79" s="726"/>
      <c r="C79" s="726"/>
      <c r="D79" s="726"/>
      <c r="E79" s="726"/>
      <c r="F79" s="727"/>
      <c r="G79" s="725"/>
      <c r="H79" s="726"/>
      <c r="I79" s="726"/>
      <c r="J79" s="726"/>
      <c r="K79" s="727"/>
    </row>
    <row r="80" spans="1:11" x14ac:dyDescent="0.25">
      <c r="A80" s="725"/>
      <c r="B80" s="726"/>
      <c r="C80" s="726"/>
      <c r="D80" s="726"/>
      <c r="E80" s="726"/>
      <c r="F80" s="727"/>
      <c r="G80" s="725"/>
      <c r="H80" s="726"/>
      <c r="I80" s="726"/>
      <c r="J80" s="726"/>
      <c r="K80" s="727"/>
    </row>
    <row r="81" spans="1:11" x14ac:dyDescent="0.25">
      <c r="A81" s="725"/>
      <c r="B81" s="726"/>
      <c r="C81" s="726"/>
      <c r="D81" s="726"/>
      <c r="E81" s="726"/>
      <c r="F81" s="727"/>
      <c r="G81" s="725"/>
      <c r="H81" s="726"/>
      <c r="I81" s="726"/>
      <c r="J81" s="726"/>
      <c r="K81" s="727"/>
    </row>
    <row r="82" spans="1:11" x14ac:dyDescent="0.25">
      <c r="A82" s="725"/>
      <c r="B82" s="726"/>
      <c r="C82" s="726"/>
      <c r="D82" s="726"/>
      <c r="E82" s="726"/>
      <c r="F82" s="727"/>
      <c r="G82" s="725"/>
      <c r="H82" s="726"/>
      <c r="I82" s="726"/>
      <c r="J82" s="726"/>
      <c r="K82" s="727"/>
    </row>
    <row r="83" spans="1:11" ht="15.75" thickBot="1" x14ac:dyDescent="0.3">
      <c r="A83" s="725"/>
      <c r="B83" s="726"/>
      <c r="C83" s="726"/>
      <c r="D83" s="726"/>
      <c r="E83" s="726"/>
      <c r="F83" s="727"/>
      <c r="G83" s="725"/>
      <c r="H83" s="726"/>
      <c r="I83" s="726"/>
      <c r="J83" s="726"/>
      <c r="K83" s="727"/>
    </row>
    <row r="84" spans="1:11" x14ac:dyDescent="0.25">
      <c r="A84" s="756" t="s">
        <v>1114</v>
      </c>
      <c r="B84" s="757"/>
      <c r="C84" s="757"/>
      <c r="D84" s="757"/>
      <c r="E84" s="757"/>
      <c r="F84" s="758"/>
      <c r="G84" s="762" t="s">
        <v>1115</v>
      </c>
      <c r="H84" s="763"/>
      <c r="I84" s="763"/>
      <c r="J84" s="763"/>
      <c r="K84" s="764"/>
    </row>
    <row r="85" spans="1:11" ht="15.75" thickBot="1" x14ac:dyDescent="0.3">
      <c r="A85" s="759"/>
      <c r="B85" s="760"/>
      <c r="C85" s="760"/>
      <c r="D85" s="760"/>
      <c r="E85" s="760"/>
      <c r="F85" s="761"/>
      <c r="G85" s="765"/>
      <c r="H85" s="766"/>
      <c r="I85" s="766"/>
      <c r="J85" s="766"/>
      <c r="K85" s="767"/>
    </row>
    <row r="86" spans="1:11" x14ac:dyDescent="0.25">
      <c r="A86" s="740" t="s">
        <v>589</v>
      </c>
      <c r="B86" s="741"/>
      <c r="C86" s="741"/>
      <c r="D86" s="741"/>
      <c r="E86" s="741"/>
      <c r="F86" s="742"/>
      <c r="G86" s="740" t="s">
        <v>590</v>
      </c>
      <c r="H86" s="741"/>
      <c r="I86" s="741"/>
      <c r="J86" s="741"/>
      <c r="K86" s="742"/>
    </row>
    <row r="87" spans="1:11" x14ac:dyDescent="0.25">
      <c r="A87" s="725"/>
      <c r="B87" s="726"/>
      <c r="C87" s="726"/>
      <c r="D87" s="726"/>
      <c r="E87" s="726"/>
      <c r="F87" s="727"/>
      <c r="G87" s="725"/>
      <c r="H87" s="726"/>
      <c r="I87" s="726"/>
      <c r="J87" s="726"/>
      <c r="K87" s="727"/>
    </row>
    <row r="88" spans="1:11" x14ac:dyDescent="0.25">
      <c r="A88" s="725"/>
      <c r="B88" s="726"/>
      <c r="C88" s="726"/>
      <c r="D88" s="726"/>
      <c r="E88" s="726"/>
      <c r="F88" s="727"/>
      <c r="G88" s="725"/>
      <c r="H88" s="726"/>
      <c r="I88" s="726"/>
      <c r="J88" s="726"/>
      <c r="K88" s="727"/>
    </row>
    <row r="89" spans="1:11" x14ac:dyDescent="0.25">
      <c r="A89" s="725"/>
      <c r="B89" s="726"/>
      <c r="C89" s="726"/>
      <c r="D89" s="726"/>
      <c r="E89" s="726"/>
      <c r="F89" s="727"/>
      <c r="G89" s="725"/>
      <c r="H89" s="726"/>
      <c r="I89" s="726"/>
      <c r="J89" s="726"/>
      <c r="K89" s="727"/>
    </row>
    <row r="90" spans="1:11" x14ac:dyDescent="0.25">
      <c r="A90" s="725"/>
      <c r="B90" s="726"/>
      <c r="C90" s="726"/>
      <c r="D90" s="726"/>
      <c r="E90" s="726"/>
      <c r="F90" s="727"/>
      <c r="G90" s="725"/>
      <c r="H90" s="726"/>
      <c r="I90" s="726"/>
      <c r="J90" s="726"/>
      <c r="K90" s="727"/>
    </row>
    <row r="91" spans="1:11" x14ac:dyDescent="0.25">
      <c r="A91" s="725"/>
      <c r="B91" s="726"/>
      <c r="C91" s="726"/>
      <c r="D91" s="726"/>
      <c r="E91" s="726"/>
      <c r="F91" s="727"/>
      <c r="G91" s="725"/>
      <c r="H91" s="726"/>
      <c r="I91" s="726"/>
      <c r="J91" s="726"/>
      <c r="K91" s="727"/>
    </row>
    <row r="92" spans="1:11" x14ac:dyDescent="0.25">
      <c r="A92" s="725"/>
      <c r="B92" s="726"/>
      <c r="C92" s="726"/>
      <c r="D92" s="726"/>
      <c r="E92" s="726"/>
      <c r="F92" s="727"/>
      <c r="G92" s="725"/>
      <c r="H92" s="726"/>
      <c r="I92" s="726"/>
      <c r="J92" s="726"/>
      <c r="K92" s="727"/>
    </row>
    <row r="93" spans="1:11" x14ac:dyDescent="0.25">
      <c r="A93" s="725"/>
      <c r="B93" s="726"/>
      <c r="C93" s="726"/>
      <c r="D93" s="726"/>
      <c r="E93" s="726"/>
      <c r="F93" s="727"/>
      <c r="G93" s="725"/>
      <c r="H93" s="726"/>
      <c r="I93" s="726"/>
      <c r="J93" s="726"/>
      <c r="K93" s="727"/>
    </row>
    <row r="94" spans="1:11" x14ac:dyDescent="0.25">
      <c r="A94" s="725"/>
      <c r="B94" s="726"/>
      <c r="C94" s="726"/>
      <c r="D94" s="726"/>
      <c r="E94" s="726"/>
      <c r="F94" s="727"/>
      <c r="G94" s="725"/>
      <c r="H94" s="726"/>
      <c r="I94" s="726"/>
      <c r="J94" s="726"/>
      <c r="K94" s="727"/>
    </row>
    <row r="95" spans="1:11" x14ac:dyDescent="0.25">
      <c r="A95" s="725"/>
      <c r="B95" s="726"/>
      <c r="C95" s="726"/>
      <c r="D95" s="726"/>
      <c r="E95" s="726"/>
      <c r="F95" s="727"/>
      <c r="G95" s="725"/>
      <c r="H95" s="726"/>
      <c r="I95" s="726"/>
      <c r="J95" s="726"/>
      <c r="K95" s="727"/>
    </row>
    <row r="96" spans="1:11" x14ac:dyDescent="0.25">
      <c r="A96" s="725"/>
      <c r="B96" s="726"/>
      <c r="C96" s="726"/>
      <c r="D96" s="726"/>
      <c r="E96" s="726"/>
      <c r="F96" s="727"/>
      <c r="G96" s="725"/>
      <c r="H96" s="726"/>
      <c r="I96" s="726"/>
      <c r="J96" s="726"/>
      <c r="K96" s="727"/>
    </row>
    <row r="97" spans="1:11" x14ac:dyDescent="0.25">
      <c r="A97" s="725"/>
      <c r="B97" s="726"/>
      <c r="C97" s="726"/>
      <c r="D97" s="726"/>
      <c r="E97" s="726"/>
      <c r="F97" s="727"/>
      <c r="G97" s="725"/>
      <c r="H97" s="726"/>
      <c r="I97" s="726"/>
      <c r="J97" s="726"/>
      <c r="K97" s="727"/>
    </row>
    <row r="98" spans="1:11" x14ac:dyDescent="0.25">
      <c r="A98" s="725"/>
      <c r="B98" s="726"/>
      <c r="C98" s="726"/>
      <c r="D98" s="726"/>
      <c r="E98" s="726"/>
      <c r="F98" s="727"/>
      <c r="G98" s="725"/>
      <c r="H98" s="726"/>
      <c r="I98" s="726"/>
      <c r="J98" s="726"/>
      <c r="K98" s="727"/>
    </row>
    <row r="99" spans="1:11" ht="15.75" thickBot="1" x14ac:dyDescent="0.3">
      <c r="A99" s="725"/>
      <c r="B99" s="726"/>
      <c r="C99" s="726"/>
      <c r="D99" s="726"/>
      <c r="E99" s="726"/>
      <c r="F99" s="727"/>
      <c r="G99" s="725"/>
      <c r="H99" s="726"/>
      <c r="I99" s="726"/>
      <c r="J99" s="726"/>
      <c r="K99" s="727"/>
    </row>
    <row r="100" spans="1:11" x14ac:dyDescent="0.25">
      <c r="A100" s="762" t="s">
        <v>1116</v>
      </c>
      <c r="B100" s="763"/>
      <c r="C100" s="763"/>
      <c r="D100" s="763"/>
      <c r="E100" s="763"/>
      <c r="F100" s="764"/>
      <c r="G100" s="762" t="s">
        <v>1117</v>
      </c>
      <c r="H100" s="763"/>
      <c r="I100" s="763"/>
      <c r="J100" s="763"/>
      <c r="K100" s="764"/>
    </row>
    <row r="101" spans="1:11" ht="15.75" thickBot="1" x14ac:dyDescent="0.3">
      <c r="A101" s="765"/>
      <c r="B101" s="766"/>
      <c r="C101" s="766"/>
      <c r="D101" s="766"/>
      <c r="E101" s="766"/>
      <c r="F101" s="767"/>
      <c r="G101" s="765"/>
      <c r="H101" s="766"/>
      <c r="I101" s="766"/>
      <c r="J101" s="766"/>
      <c r="K101" s="767"/>
    </row>
    <row r="102" spans="1:11" hidden="1" x14ac:dyDescent="0.25">
      <c r="A102" s="725" t="s">
        <v>533</v>
      </c>
      <c r="B102" s="726"/>
      <c r="C102" s="726"/>
      <c r="D102" s="726"/>
      <c r="E102" s="726"/>
      <c r="F102" s="727"/>
      <c r="G102" s="725" t="s">
        <v>534</v>
      </c>
      <c r="H102" s="726"/>
      <c r="I102" s="726"/>
      <c r="J102" s="726"/>
      <c r="K102" s="727"/>
    </row>
    <row r="103" spans="1:11" hidden="1" x14ac:dyDescent="0.25">
      <c r="A103" s="725"/>
      <c r="B103" s="726"/>
      <c r="C103" s="726"/>
      <c r="D103" s="726"/>
      <c r="E103" s="726"/>
      <c r="F103" s="727"/>
      <c r="G103" s="725"/>
      <c r="H103" s="726"/>
      <c r="I103" s="726"/>
      <c r="J103" s="726"/>
      <c r="K103" s="727"/>
    </row>
    <row r="104" spans="1:11" hidden="1" x14ac:dyDescent="0.25">
      <c r="A104" s="725"/>
      <c r="B104" s="726"/>
      <c r="C104" s="726"/>
      <c r="D104" s="726"/>
      <c r="E104" s="726"/>
      <c r="F104" s="727"/>
      <c r="G104" s="725"/>
      <c r="H104" s="726"/>
      <c r="I104" s="726"/>
      <c r="J104" s="726"/>
      <c r="K104" s="727"/>
    </row>
    <row r="105" spans="1:11" hidden="1" x14ac:dyDescent="0.25">
      <c r="A105" s="725"/>
      <c r="B105" s="726"/>
      <c r="C105" s="726"/>
      <c r="D105" s="726"/>
      <c r="E105" s="726"/>
      <c r="F105" s="727"/>
      <c r="G105" s="725"/>
      <c r="H105" s="726"/>
      <c r="I105" s="726"/>
      <c r="J105" s="726"/>
      <c r="K105" s="727"/>
    </row>
    <row r="106" spans="1:11" hidden="1" x14ac:dyDescent="0.25">
      <c r="A106" s="725"/>
      <c r="B106" s="726"/>
      <c r="C106" s="726"/>
      <c r="D106" s="726"/>
      <c r="E106" s="726"/>
      <c r="F106" s="727"/>
      <c r="G106" s="725"/>
      <c r="H106" s="726"/>
      <c r="I106" s="726"/>
      <c r="J106" s="726"/>
      <c r="K106" s="727"/>
    </row>
    <row r="107" spans="1:11" hidden="1" x14ac:dyDescent="0.25">
      <c r="A107" s="725"/>
      <c r="B107" s="726"/>
      <c r="C107" s="726"/>
      <c r="D107" s="726"/>
      <c r="E107" s="726"/>
      <c r="F107" s="727"/>
      <c r="G107" s="725"/>
      <c r="H107" s="726"/>
      <c r="I107" s="726"/>
      <c r="J107" s="726"/>
      <c r="K107" s="727"/>
    </row>
    <row r="108" spans="1:11" hidden="1" x14ac:dyDescent="0.25">
      <c r="A108" s="725"/>
      <c r="B108" s="726"/>
      <c r="C108" s="726"/>
      <c r="D108" s="726"/>
      <c r="E108" s="726"/>
      <c r="F108" s="727"/>
      <c r="G108" s="725"/>
      <c r="H108" s="726"/>
      <c r="I108" s="726"/>
      <c r="J108" s="726"/>
      <c r="K108" s="727"/>
    </row>
    <row r="109" spans="1:11" hidden="1" x14ac:dyDescent="0.25">
      <c r="A109" s="725"/>
      <c r="B109" s="726"/>
      <c r="C109" s="726"/>
      <c r="D109" s="726"/>
      <c r="E109" s="726"/>
      <c r="F109" s="727"/>
      <c r="G109" s="725"/>
      <c r="H109" s="726"/>
      <c r="I109" s="726"/>
      <c r="J109" s="726"/>
      <c r="K109" s="727"/>
    </row>
    <row r="110" spans="1:11" hidden="1" x14ac:dyDescent="0.25">
      <c r="A110" s="725"/>
      <c r="B110" s="726"/>
      <c r="C110" s="726"/>
      <c r="D110" s="726"/>
      <c r="E110" s="726"/>
      <c r="F110" s="727"/>
      <c r="G110" s="725"/>
      <c r="H110" s="726"/>
      <c r="I110" s="726"/>
      <c r="J110" s="726"/>
      <c r="K110" s="727"/>
    </row>
    <row r="111" spans="1:11" hidden="1" x14ac:dyDescent="0.25">
      <c r="A111" s="725"/>
      <c r="B111" s="726"/>
      <c r="C111" s="726"/>
      <c r="D111" s="726"/>
      <c r="E111" s="726"/>
      <c r="F111" s="727"/>
      <c r="G111" s="725"/>
      <c r="H111" s="726"/>
      <c r="I111" s="726"/>
      <c r="J111" s="726"/>
      <c r="K111" s="727"/>
    </row>
    <row r="112" spans="1:11" hidden="1" x14ac:dyDescent="0.25">
      <c r="A112" s="725"/>
      <c r="B112" s="726"/>
      <c r="C112" s="726"/>
      <c r="D112" s="726"/>
      <c r="E112" s="726"/>
      <c r="F112" s="727"/>
      <c r="G112" s="725"/>
      <c r="H112" s="726"/>
      <c r="I112" s="726"/>
      <c r="J112" s="726"/>
      <c r="K112" s="727"/>
    </row>
    <row r="113" spans="1:11" hidden="1" x14ac:dyDescent="0.25">
      <c r="A113" s="725"/>
      <c r="B113" s="726"/>
      <c r="C113" s="726"/>
      <c r="D113" s="726"/>
      <c r="E113" s="726"/>
      <c r="F113" s="727"/>
      <c r="G113" s="725"/>
      <c r="H113" s="726"/>
      <c r="I113" s="726"/>
      <c r="J113" s="726"/>
      <c r="K113" s="727"/>
    </row>
    <row r="114" spans="1:11" hidden="1" x14ac:dyDescent="0.25">
      <c r="A114" s="725"/>
      <c r="B114" s="726"/>
      <c r="C114" s="726"/>
      <c r="D114" s="726"/>
      <c r="E114" s="726"/>
      <c r="F114" s="727"/>
      <c r="G114" s="725"/>
      <c r="H114" s="726"/>
      <c r="I114" s="726"/>
      <c r="J114" s="726"/>
      <c r="K114" s="727"/>
    </row>
    <row r="115" spans="1:11" hidden="1" x14ac:dyDescent="0.25">
      <c r="A115" s="725"/>
      <c r="B115" s="726"/>
      <c r="C115" s="726"/>
      <c r="D115" s="726"/>
      <c r="E115" s="726"/>
      <c r="F115" s="727"/>
      <c r="G115" s="725"/>
      <c r="H115" s="726"/>
      <c r="I115" s="726"/>
      <c r="J115" s="726"/>
      <c r="K115" s="727"/>
    </row>
    <row r="116" spans="1:11" hidden="1" x14ac:dyDescent="0.25">
      <c r="A116" s="756" t="s">
        <v>738</v>
      </c>
      <c r="B116" s="757"/>
      <c r="C116" s="757"/>
      <c r="D116" s="757"/>
      <c r="E116" s="757"/>
      <c r="F116" s="758"/>
      <c r="G116" s="762" t="s">
        <v>739</v>
      </c>
      <c r="H116" s="763"/>
      <c r="I116" s="763"/>
      <c r="J116" s="763"/>
      <c r="K116" s="764"/>
    </row>
    <row r="117" spans="1:11" ht="15.75" hidden="1" thickBot="1" x14ac:dyDescent="0.3">
      <c r="A117" s="759"/>
      <c r="B117" s="760"/>
      <c r="C117" s="760"/>
      <c r="D117" s="760"/>
      <c r="E117" s="760"/>
      <c r="F117" s="761"/>
      <c r="G117" s="765"/>
      <c r="H117" s="766"/>
      <c r="I117" s="766"/>
      <c r="J117" s="766"/>
      <c r="K117" s="767"/>
    </row>
    <row r="118" spans="1:11" x14ac:dyDescent="0.25">
      <c r="A118" s="725" t="s">
        <v>533</v>
      </c>
      <c r="B118" s="726"/>
      <c r="C118" s="726"/>
      <c r="D118" s="726"/>
      <c r="E118" s="726"/>
      <c r="F118" s="727"/>
      <c r="G118" s="725" t="s">
        <v>534</v>
      </c>
      <c r="H118" s="726"/>
      <c r="I118" s="726"/>
      <c r="J118" s="726"/>
      <c r="K118" s="727"/>
    </row>
    <row r="119" spans="1:11" x14ac:dyDescent="0.25">
      <c r="A119" s="725"/>
      <c r="B119" s="726"/>
      <c r="C119" s="726"/>
      <c r="D119" s="726"/>
      <c r="E119" s="726"/>
      <c r="F119" s="727"/>
      <c r="G119" s="725"/>
      <c r="H119" s="726"/>
      <c r="I119" s="726"/>
      <c r="J119" s="726"/>
      <c r="K119" s="727"/>
    </row>
    <row r="120" spans="1:11" x14ac:dyDescent="0.25">
      <c r="A120" s="725"/>
      <c r="B120" s="726"/>
      <c r="C120" s="726"/>
      <c r="D120" s="726"/>
      <c r="E120" s="726"/>
      <c r="F120" s="727"/>
      <c r="G120" s="725"/>
      <c r="H120" s="726"/>
      <c r="I120" s="726"/>
      <c r="J120" s="726"/>
      <c r="K120" s="727"/>
    </row>
    <row r="121" spans="1:11" x14ac:dyDescent="0.25">
      <c r="A121" s="725"/>
      <c r="B121" s="726"/>
      <c r="C121" s="726"/>
      <c r="D121" s="726"/>
      <c r="E121" s="726"/>
      <c r="F121" s="727"/>
      <c r="G121" s="725"/>
      <c r="H121" s="726"/>
      <c r="I121" s="726"/>
      <c r="J121" s="726"/>
      <c r="K121" s="727"/>
    </row>
    <row r="122" spans="1:11" x14ac:dyDescent="0.25">
      <c r="A122" s="725"/>
      <c r="B122" s="726"/>
      <c r="C122" s="726"/>
      <c r="D122" s="726"/>
      <c r="E122" s="726"/>
      <c r="F122" s="727"/>
      <c r="G122" s="725"/>
      <c r="H122" s="726"/>
      <c r="I122" s="726"/>
      <c r="J122" s="726"/>
      <c r="K122" s="727"/>
    </row>
    <row r="123" spans="1:11" x14ac:dyDescent="0.25">
      <c r="A123" s="725"/>
      <c r="B123" s="726"/>
      <c r="C123" s="726"/>
      <c r="D123" s="726"/>
      <c r="E123" s="726"/>
      <c r="F123" s="727"/>
      <c r="G123" s="725"/>
      <c r="H123" s="726"/>
      <c r="I123" s="726"/>
      <c r="J123" s="726"/>
      <c r="K123" s="727"/>
    </row>
    <row r="124" spans="1:11" x14ac:dyDescent="0.25">
      <c r="A124" s="725"/>
      <c r="B124" s="726"/>
      <c r="C124" s="726"/>
      <c r="D124" s="726"/>
      <c r="E124" s="726"/>
      <c r="F124" s="727"/>
      <c r="G124" s="725"/>
      <c r="H124" s="726"/>
      <c r="I124" s="726"/>
      <c r="J124" s="726"/>
      <c r="K124" s="727"/>
    </row>
    <row r="125" spans="1:11" x14ac:dyDescent="0.25">
      <c r="A125" s="725"/>
      <c r="B125" s="726"/>
      <c r="C125" s="726"/>
      <c r="D125" s="726"/>
      <c r="E125" s="726"/>
      <c r="F125" s="727"/>
      <c r="G125" s="725"/>
      <c r="H125" s="726"/>
      <c r="I125" s="726"/>
      <c r="J125" s="726"/>
      <c r="K125" s="727"/>
    </row>
    <row r="126" spans="1:11" x14ac:dyDescent="0.25">
      <c r="A126" s="725"/>
      <c r="B126" s="726"/>
      <c r="C126" s="726"/>
      <c r="D126" s="726"/>
      <c r="E126" s="726"/>
      <c r="F126" s="727"/>
      <c r="G126" s="725"/>
      <c r="H126" s="726"/>
      <c r="I126" s="726"/>
      <c r="J126" s="726"/>
      <c r="K126" s="727"/>
    </row>
    <row r="127" spans="1:11" x14ac:dyDescent="0.25">
      <c r="A127" s="725"/>
      <c r="B127" s="726"/>
      <c r="C127" s="726"/>
      <c r="D127" s="726"/>
      <c r="E127" s="726"/>
      <c r="F127" s="727"/>
      <c r="G127" s="725"/>
      <c r="H127" s="726"/>
      <c r="I127" s="726"/>
      <c r="J127" s="726"/>
      <c r="K127" s="727"/>
    </row>
    <row r="128" spans="1:11" x14ac:dyDescent="0.25">
      <c r="A128" s="725"/>
      <c r="B128" s="726"/>
      <c r="C128" s="726"/>
      <c r="D128" s="726"/>
      <c r="E128" s="726"/>
      <c r="F128" s="727"/>
      <c r="G128" s="725"/>
      <c r="H128" s="726"/>
      <c r="I128" s="726"/>
      <c r="J128" s="726"/>
      <c r="K128" s="727"/>
    </row>
    <row r="129" spans="1:11" x14ac:dyDescent="0.25">
      <c r="A129" s="725"/>
      <c r="B129" s="726"/>
      <c r="C129" s="726"/>
      <c r="D129" s="726"/>
      <c r="E129" s="726"/>
      <c r="F129" s="727"/>
      <c r="G129" s="725"/>
      <c r="H129" s="726"/>
      <c r="I129" s="726"/>
      <c r="J129" s="726"/>
      <c r="K129" s="727"/>
    </row>
    <row r="130" spans="1:11" x14ac:dyDescent="0.25">
      <c r="A130" s="725"/>
      <c r="B130" s="726"/>
      <c r="C130" s="726"/>
      <c r="D130" s="726"/>
      <c r="E130" s="726"/>
      <c r="F130" s="727"/>
      <c r="G130" s="725"/>
      <c r="H130" s="726"/>
      <c r="I130" s="726"/>
      <c r="J130" s="726"/>
      <c r="K130" s="727"/>
    </row>
    <row r="131" spans="1:11" ht="15.75" thickBot="1" x14ac:dyDescent="0.3">
      <c r="A131" s="725"/>
      <c r="B131" s="726"/>
      <c r="C131" s="726"/>
      <c r="D131" s="726"/>
      <c r="E131" s="726"/>
      <c r="F131" s="727"/>
      <c r="G131" s="725"/>
      <c r="H131" s="726"/>
      <c r="I131" s="726"/>
      <c r="J131" s="726"/>
      <c r="K131" s="727"/>
    </row>
    <row r="132" spans="1:11" x14ac:dyDescent="0.25">
      <c r="A132" s="756" t="s">
        <v>759</v>
      </c>
      <c r="B132" s="757"/>
      <c r="C132" s="757"/>
      <c r="D132" s="757"/>
      <c r="E132" s="757"/>
      <c r="F132" s="758"/>
      <c r="G132" s="762" t="s">
        <v>759</v>
      </c>
      <c r="H132" s="763"/>
      <c r="I132" s="763"/>
      <c r="J132" s="763"/>
      <c r="K132" s="764"/>
    </row>
    <row r="133" spans="1:11" ht="15.75" thickBot="1" x14ac:dyDescent="0.3">
      <c r="A133" s="759"/>
      <c r="B133" s="760"/>
      <c r="C133" s="760"/>
      <c r="D133" s="760"/>
      <c r="E133" s="760"/>
      <c r="F133" s="761"/>
      <c r="G133" s="765"/>
      <c r="H133" s="766"/>
      <c r="I133" s="766"/>
      <c r="J133" s="766"/>
      <c r="K133" s="767"/>
    </row>
    <row r="134" spans="1:11" x14ac:dyDescent="0.25">
      <c r="A134" s="740" t="s">
        <v>587</v>
      </c>
      <c r="B134" s="741"/>
      <c r="C134" s="741"/>
      <c r="D134" s="741"/>
      <c r="E134" s="741"/>
      <c r="F134" s="742"/>
      <c r="G134" s="740" t="s">
        <v>588</v>
      </c>
      <c r="H134" s="741"/>
      <c r="I134" s="741"/>
      <c r="J134" s="741"/>
      <c r="K134" s="742"/>
    </row>
    <row r="135" spans="1:11" x14ac:dyDescent="0.25">
      <c r="A135" s="725"/>
      <c r="B135" s="726"/>
      <c r="C135" s="726"/>
      <c r="D135" s="726"/>
      <c r="E135" s="726"/>
      <c r="F135" s="727"/>
      <c r="G135" s="725"/>
      <c r="H135" s="726"/>
      <c r="I135" s="726"/>
      <c r="J135" s="726"/>
      <c r="K135" s="727"/>
    </row>
    <row r="136" spans="1:11" x14ac:dyDescent="0.25">
      <c r="A136" s="725"/>
      <c r="B136" s="726"/>
      <c r="C136" s="726"/>
      <c r="D136" s="726"/>
      <c r="E136" s="726"/>
      <c r="F136" s="727"/>
      <c r="G136" s="725"/>
      <c r="H136" s="726"/>
      <c r="I136" s="726"/>
      <c r="J136" s="726"/>
      <c r="K136" s="727"/>
    </row>
    <row r="137" spans="1:11" x14ac:dyDescent="0.25">
      <c r="A137" s="725"/>
      <c r="B137" s="726"/>
      <c r="C137" s="726"/>
      <c r="D137" s="726"/>
      <c r="E137" s="726"/>
      <c r="F137" s="727"/>
      <c r="G137" s="725"/>
      <c r="H137" s="726"/>
      <c r="I137" s="726"/>
      <c r="J137" s="726"/>
      <c r="K137" s="727"/>
    </row>
    <row r="138" spans="1:11" x14ac:dyDescent="0.25">
      <c r="A138" s="725"/>
      <c r="B138" s="726"/>
      <c r="C138" s="726"/>
      <c r="D138" s="726"/>
      <c r="E138" s="726"/>
      <c r="F138" s="727"/>
      <c r="G138" s="725"/>
      <c r="H138" s="726"/>
      <c r="I138" s="726"/>
      <c r="J138" s="726"/>
      <c r="K138" s="727"/>
    </row>
    <row r="139" spans="1:11" x14ac:dyDescent="0.25">
      <c r="A139" s="725"/>
      <c r="B139" s="726"/>
      <c r="C139" s="726"/>
      <c r="D139" s="726"/>
      <c r="E139" s="726"/>
      <c r="F139" s="727"/>
      <c r="G139" s="725"/>
      <c r="H139" s="726"/>
      <c r="I139" s="726"/>
      <c r="J139" s="726"/>
      <c r="K139" s="727"/>
    </row>
    <row r="140" spans="1:11" x14ac:dyDescent="0.25">
      <c r="A140" s="725"/>
      <c r="B140" s="726"/>
      <c r="C140" s="726"/>
      <c r="D140" s="726"/>
      <c r="E140" s="726"/>
      <c r="F140" s="727"/>
      <c r="G140" s="725"/>
      <c r="H140" s="726"/>
      <c r="I140" s="726"/>
      <c r="J140" s="726"/>
      <c r="K140" s="727"/>
    </row>
    <row r="141" spans="1:11" x14ac:dyDescent="0.25">
      <c r="A141" s="725"/>
      <c r="B141" s="726"/>
      <c r="C141" s="726"/>
      <c r="D141" s="726"/>
      <c r="E141" s="726"/>
      <c r="F141" s="727"/>
      <c r="G141" s="725"/>
      <c r="H141" s="726"/>
      <c r="I141" s="726"/>
      <c r="J141" s="726"/>
      <c r="K141" s="727"/>
    </row>
    <row r="142" spans="1:11" x14ac:dyDescent="0.25">
      <c r="A142" s="725"/>
      <c r="B142" s="726"/>
      <c r="C142" s="726"/>
      <c r="D142" s="726"/>
      <c r="E142" s="726"/>
      <c r="F142" s="727"/>
      <c r="G142" s="725"/>
      <c r="H142" s="726"/>
      <c r="I142" s="726"/>
      <c r="J142" s="726"/>
      <c r="K142" s="727"/>
    </row>
    <row r="143" spans="1:11" x14ac:dyDescent="0.25">
      <c r="A143" s="725"/>
      <c r="B143" s="726"/>
      <c r="C143" s="726"/>
      <c r="D143" s="726"/>
      <c r="E143" s="726"/>
      <c r="F143" s="727"/>
      <c r="G143" s="725"/>
      <c r="H143" s="726"/>
      <c r="I143" s="726"/>
      <c r="J143" s="726"/>
      <c r="K143" s="727"/>
    </row>
    <row r="144" spans="1:11" x14ac:dyDescent="0.25">
      <c r="A144" s="725"/>
      <c r="B144" s="726"/>
      <c r="C144" s="726"/>
      <c r="D144" s="726"/>
      <c r="E144" s="726"/>
      <c r="F144" s="727"/>
      <c r="G144" s="725"/>
      <c r="H144" s="726"/>
      <c r="I144" s="726"/>
      <c r="J144" s="726"/>
      <c r="K144" s="727"/>
    </row>
    <row r="145" spans="1:11" x14ac:dyDescent="0.25">
      <c r="A145" s="725"/>
      <c r="B145" s="726"/>
      <c r="C145" s="726"/>
      <c r="D145" s="726"/>
      <c r="E145" s="726"/>
      <c r="F145" s="727"/>
      <c r="G145" s="725"/>
      <c r="H145" s="726"/>
      <c r="I145" s="726"/>
      <c r="J145" s="726"/>
      <c r="K145" s="727"/>
    </row>
    <row r="146" spans="1:11" x14ac:dyDescent="0.25">
      <c r="A146" s="725"/>
      <c r="B146" s="726"/>
      <c r="C146" s="726"/>
      <c r="D146" s="726"/>
      <c r="E146" s="726"/>
      <c r="F146" s="727"/>
      <c r="G146" s="725"/>
      <c r="H146" s="726"/>
      <c r="I146" s="726"/>
      <c r="J146" s="726"/>
      <c r="K146" s="727"/>
    </row>
    <row r="147" spans="1:11" ht="15.75" thickBot="1" x14ac:dyDescent="0.3">
      <c r="A147" s="725"/>
      <c r="B147" s="726"/>
      <c r="C147" s="726"/>
      <c r="D147" s="726"/>
      <c r="E147" s="726"/>
      <c r="F147" s="727"/>
      <c r="G147" s="725"/>
      <c r="H147" s="726"/>
      <c r="I147" s="726"/>
      <c r="J147" s="726"/>
      <c r="K147" s="727"/>
    </row>
    <row r="148" spans="1:11" x14ac:dyDescent="0.25">
      <c r="A148" s="756" t="s">
        <v>991</v>
      </c>
      <c r="B148" s="757"/>
      <c r="C148" s="757"/>
      <c r="D148" s="757"/>
      <c r="E148" s="757"/>
      <c r="F148" s="758"/>
      <c r="G148" s="762" t="s">
        <v>1118</v>
      </c>
      <c r="H148" s="763"/>
      <c r="I148" s="763"/>
      <c r="J148" s="763"/>
      <c r="K148" s="764"/>
    </row>
    <row r="149" spans="1:11" ht="15.75" thickBot="1" x14ac:dyDescent="0.3">
      <c r="A149" s="759"/>
      <c r="B149" s="760"/>
      <c r="C149" s="760"/>
      <c r="D149" s="760"/>
      <c r="E149" s="760"/>
      <c r="F149" s="761"/>
      <c r="G149" s="765"/>
      <c r="H149" s="766"/>
      <c r="I149" s="766"/>
      <c r="J149" s="766"/>
      <c r="K149" s="767"/>
    </row>
    <row r="150" spans="1:11" x14ac:dyDescent="0.25">
      <c r="A150" s="740" t="s">
        <v>589</v>
      </c>
      <c r="B150" s="741"/>
      <c r="C150" s="741"/>
      <c r="D150" s="741"/>
      <c r="E150" s="741"/>
      <c r="F150" s="742"/>
      <c r="G150" s="740"/>
      <c r="H150" s="741"/>
      <c r="I150" s="741"/>
      <c r="J150" s="741"/>
      <c r="K150" s="742"/>
    </row>
    <row r="151" spans="1:11" x14ac:dyDescent="0.25">
      <c r="A151" s="725"/>
      <c r="B151" s="726"/>
      <c r="C151" s="726"/>
      <c r="D151" s="726"/>
      <c r="E151" s="726"/>
      <c r="F151" s="727"/>
      <c r="G151" s="725"/>
      <c r="H151" s="726"/>
      <c r="I151" s="726"/>
      <c r="J151" s="726"/>
      <c r="K151" s="727"/>
    </row>
    <row r="152" spans="1:11" x14ac:dyDescent="0.25">
      <c r="A152" s="725"/>
      <c r="B152" s="726"/>
      <c r="C152" s="726"/>
      <c r="D152" s="726"/>
      <c r="E152" s="726"/>
      <c r="F152" s="727"/>
      <c r="G152" s="725"/>
      <c r="H152" s="726"/>
      <c r="I152" s="726"/>
      <c r="J152" s="726"/>
      <c r="K152" s="727"/>
    </row>
    <row r="153" spans="1:11" x14ac:dyDescent="0.25">
      <c r="A153" s="725"/>
      <c r="B153" s="726"/>
      <c r="C153" s="726"/>
      <c r="D153" s="726"/>
      <c r="E153" s="726"/>
      <c r="F153" s="727"/>
      <c r="G153" s="725"/>
      <c r="H153" s="726"/>
      <c r="I153" s="726"/>
      <c r="J153" s="726"/>
      <c r="K153" s="727"/>
    </row>
    <row r="154" spans="1:11" x14ac:dyDescent="0.25">
      <c r="A154" s="725"/>
      <c r="B154" s="726"/>
      <c r="C154" s="726"/>
      <c r="D154" s="726"/>
      <c r="E154" s="726"/>
      <c r="F154" s="727"/>
      <c r="G154" s="725"/>
      <c r="H154" s="726"/>
      <c r="I154" s="726"/>
      <c r="J154" s="726"/>
      <c r="K154" s="727"/>
    </row>
    <row r="155" spans="1:11" x14ac:dyDescent="0.25">
      <c r="A155" s="725"/>
      <c r="B155" s="726"/>
      <c r="C155" s="726"/>
      <c r="D155" s="726"/>
      <c r="E155" s="726"/>
      <c r="F155" s="727"/>
      <c r="G155" s="725"/>
      <c r="H155" s="726"/>
      <c r="I155" s="726"/>
      <c r="J155" s="726"/>
      <c r="K155" s="727"/>
    </row>
    <row r="156" spans="1:11" x14ac:dyDescent="0.25">
      <c r="A156" s="725"/>
      <c r="B156" s="726"/>
      <c r="C156" s="726"/>
      <c r="D156" s="726"/>
      <c r="E156" s="726"/>
      <c r="F156" s="727"/>
      <c r="G156" s="725"/>
      <c r="H156" s="726"/>
      <c r="I156" s="726"/>
      <c r="J156" s="726"/>
      <c r="K156" s="727"/>
    </row>
    <row r="157" spans="1:11" x14ac:dyDescent="0.25">
      <c r="A157" s="725"/>
      <c r="B157" s="726"/>
      <c r="C157" s="726"/>
      <c r="D157" s="726"/>
      <c r="E157" s="726"/>
      <c r="F157" s="727"/>
      <c r="G157" s="725"/>
      <c r="H157" s="726"/>
      <c r="I157" s="726"/>
      <c r="J157" s="726"/>
      <c r="K157" s="727"/>
    </row>
    <row r="158" spans="1:11" x14ac:dyDescent="0.25">
      <c r="A158" s="725"/>
      <c r="B158" s="726"/>
      <c r="C158" s="726"/>
      <c r="D158" s="726"/>
      <c r="E158" s="726"/>
      <c r="F158" s="727"/>
      <c r="G158" s="725"/>
      <c r="H158" s="726"/>
      <c r="I158" s="726"/>
      <c r="J158" s="726"/>
      <c r="K158" s="727"/>
    </row>
    <row r="159" spans="1:11" x14ac:dyDescent="0.25">
      <c r="A159" s="725"/>
      <c r="B159" s="726"/>
      <c r="C159" s="726"/>
      <c r="D159" s="726"/>
      <c r="E159" s="726"/>
      <c r="F159" s="727"/>
      <c r="G159" s="725"/>
      <c r="H159" s="726"/>
      <c r="I159" s="726"/>
      <c r="J159" s="726"/>
      <c r="K159" s="727"/>
    </row>
    <row r="160" spans="1:11" x14ac:dyDescent="0.25">
      <c r="A160" s="725"/>
      <c r="B160" s="726"/>
      <c r="C160" s="726"/>
      <c r="D160" s="726"/>
      <c r="E160" s="726"/>
      <c r="F160" s="727"/>
      <c r="G160" s="725"/>
      <c r="H160" s="726"/>
      <c r="I160" s="726"/>
      <c r="J160" s="726"/>
      <c r="K160" s="727"/>
    </row>
    <row r="161" spans="1:11" x14ac:dyDescent="0.25">
      <c r="A161" s="725"/>
      <c r="B161" s="726"/>
      <c r="C161" s="726"/>
      <c r="D161" s="726"/>
      <c r="E161" s="726"/>
      <c r="F161" s="727"/>
      <c r="G161" s="725"/>
      <c r="H161" s="726"/>
      <c r="I161" s="726"/>
      <c r="J161" s="726"/>
      <c r="K161" s="727"/>
    </row>
    <row r="162" spans="1:11" x14ac:dyDescent="0.25">
      <c r="A162" s="725"/>
      <c r="B162" s="726"/>
      <c r="C162" s="726"/>
      <c r="D162" s="726"/>
      <c r="E162" s="726"/>
      <c r="F162" s="727"/>
      <c r="G162" s="725"/>
      <c r="H162" s="726"/>
      <c r="I162" s="726"/>
      <c r="J162" s="726"/>
      <c r="K162" s="727"/>
    </row>
    <row r="163" spans="1:11" ht="15.75" thickBot="1" x14ac:dyDescent="0.3">
      <c r="A163" s="725"/>
      <c r="B163" s="726"/>
      <c r="C163" s="726"/>
      <c r="D163" s="726"/>
      <c r="E163" s="726"/>
      <c r="F163" s="727"/>
      <c r="G163" s="725"/>
      <c r="H163" s="726"/>
      <c r="I163" s="726"/>
      <c r="J163" s="726"/>
      <c r="K163" s="727"/>
    </row>
    <row r="164" spans="1:11" x14ac:dyDescent="0.25">
      <c r="A164" s="762" t="s">
        <v>1119</v>
      </c>
      <c r="B164" s="763"/>
      <c r="C164" s="763"/>
      <c r="D164" s="763"/>
      <c r="E164" s="763"/>
      <c r="F164" s="764"/>
      <c r="G164" s="762" t="s">
        <v>992</v>
      </c>
      <c r="H164" s="763"/>
      <c r="I164" s="763"/>
      <c r="J164" s="763"/>
      <c r="K164" s="764"/>
    </row>
    <row r="165" spans="1:11" ht="15.75" thickBot="1" x14ac:dyDescent="0.3">
      <c r="A165" s="765"/>
      <c r="B165" s="766"/>
      <c r="C165" s="766"/>
      <c r="D165" s="766"/>
      <c r="E165" s="766"/>
      <c r="F165" s="767"/>
      <c r="G165" s="765"/>
      <c r="H165" s="766"/>
      <c r="I165" s="766"/>
      <c r="J165" s="766"/>
      <c r="K165" s="767"/>
    </row>
    <row r="166" spans="1:11" x14ac:dyDescent="0.25">
      <c r="A166" s="725"/>
      <c r="B166" s="726"/>
      <c r="C166" s="726"/>
      <c r="D166" s="726"/>
      <c r="E166" s="726"/>
      <c r="F166" s="727"/>
      <c r="G166" s="725" t="s">
        <v>534</v>
      </c>
      <c r="H166" s="726"/>
      <c r="I166" s="726"/>
      <c r="J166" s="726"/>
      <c r="K166" s="727"/>
    </row>
    <row r="167" spans="1:11" x14ac:dyDescent="0.25">
      <c r="A167" s="725"/>
      <c r="B167" s="726"/>
      <c r="C167" s="726"/>
      <c r="D167" s="726"/>
      <c r="E167" s="726"/>
      <c r="F167" s="727"/>
      <c r="G167" s="725"/>
      <c r="H167" s="726"/>
      <c r="I167" s="726"/>
      <c r="J167" s="726"/>
      <c r="K167" s="727"/>
    </row>
    <row r="168" spans="1:11" x14ac:dyDescent="0.25">
      <c r="A168" s="725"/>
      <c r="B168" s="726"/>
      <c r="C168" s="726"/>
      <c r="D168" s="726"/>
      <c r="E168" s="726"/>
      <c r="F168" s="727"/>
      <c r="G168" s="725"/>
      <c r="H168" s="726"/>
      <c r="I168" s="726"/>
      <c r="J168" s="726"/>
      <c r="K168" s="727"/>
    </row>
    <row r="169" spans="1:11" x14ac:dyDescent="0.25">
      <c r="A169" s="725"/>
      <c r="B169" s="726"/>
      <c r="C169" s="726"/>
      <c r="D169" s="726"/>
      <c r="E169" s="726"/>
      <c r="F169" s="727"/>
      <c r="G169" s="725"/>
      <c r="H169" s="726"/>
      <c r="I169" s="726"/>
      <c r="J169" s="726"/>
      <c r="K169" s="727"/>
    </row>
    <row r="170" spans="1:11" x14ac:dyDescent="0.25">
      <c r="A170" s="725"/>
      <c r="B170" s="726"/>
      <c r="C170" s="726"/>
      <c r="D170" s="726"/>
      <c r="E170" s="726"/>
      <c r="F170" s="727"/>
      <c r="G170" s="725"/>
      <c r="H170" s="726"/>
      <c r="I170" s="726"/>
      <c r="J170" s="726"/>
      <c r="K170" s="727"/>
    </row>
    <row r="171" spans="1:11" x14ac:dyDescent="0.25">
      <c r="A171" s="725"/>
      <c r="B171" s="726"/>
      <c r="C171" s="726"/>
      <c r="D171" s="726"/>
      <c r="E171" s="726"/>
      <c r="F171" s="727"/>
      <c r="G171" s="725"/>
      <c r="H171" s="726"/>
      <c r="I171" s="726"/>
      <c r="J171" s="726"/>
      <c r="K171" s="727"/>
    </row>
    <row r="172" spans="1:11" x14ac:dyDescent="0.25">
      <c r="A172" s="725"/>
      <c r="B172" s="726"/>
      <c r="C172" s="726"/>
      <c r="D172" s="726"/>
      <c r="E172" s="726"/>
      <c r="F172" s="727"/>
      <c r="G172" s="725"/>
      <c r="H172" s="726"/>
      <c r="I172" s="726"/>
      <c r="J172" s="726"/>
      <c r="K172" s="727"/>
    </row>
    <row r="173" spans="1:11" x14ac:dyDescent="0.25">
      <c r="A173" s="725"/>
      <c r="B173" s="726"/>
      <c r="C173" s="726"/>
      <c r="D173" s="726"/>
      <c r="E173" s="726"/>
      <c r="F173" s="727"/>
      <c r="G173" s="725"/>
      <c r="H173" s="726"/>
      <c r="I173" s="726"/>
      <c r="J173" s="726"/>
      <c r="K173" s="727"/>
    </row>
    <row r="174" spans="1:11" x14ac:dyDescent="0.25">
      <c r="A174" s="725"/>
      <c r="B174" s="726"/>
      <c r="C174" s="726"/>
      <c r="D174" s="726"/>
      <c r="E174" s="726"/>
      <c r="F174" s="727"/>
      <c r="G174" s="725"/>
      <c r="H174" s="726"/>
      <c r="I174" s="726"/>
      <c r="J174" s="726"/>
      <c r="K174" s="727"/>
    </row>
    <row r="175" spans="1:11" x14ac:dyDescent="0.25">
      <c r="A175" s="725"/>
      <c r="B175" s="726"/>
      <c r="C175" s="726"/>
      <c r="D175" s="726"/>
      <c r="E175" s="726"/>
      <c r="F175" s="727"/>
      <c r="G175" s="725"/>
      <c r="H175" s="726"/>
      <c r="I175" s="726"/>
      <c r="J175" s="726"/>
      <c r="K175" s="727"/>
    </row>
    <row r="176" spans="1:11" x14ac:dyDescent="0.25">
      <c r="A176" s="725"/>
      <c r="B176" s="726"/>
      <c r="C176" s="726"/>
      <c r="D176" s="726"/>
      <c r="E176" s="726"/>
      <c r="F176" s="727"/>
      <c r="G176" s="725"/>
      <c r="H176" s="726"/>
      <c r="I176" s="726"/>
      <c r="J176" s="726"/>
      <c r="K176" s="727"/>
    </row>
    <row r="177" spans="1:11" x14ac:dyDescent="0.25">
      <c r="A177" s="725"/>
      <c r="B177" s="726"/>
      <c r="C177" s="726"/>
      <c r="D177" s="726"/>
      <c r="E177" s="726"/>
      <c r="F177" s="727"/>
      <c r="G177" s="725"/>
      <c r="H177" s="726"/>
      <c r="I177" s="726"/>
      <c r="J177" s="726"/>
      <c r="K177" s="727"/>
    </row>
    <row r="178" spans="1:11" x14ac:dyDescent="0.25">
      <c r="A178" s="725"/>
      <c r="B178" s="726"/>
      <c r="C178" s="726"/>
      <c r="D178" s="726"/>
      <c r="E178" s="726"/>
      <c r="F178" s="727"/>
      <c r="G178" s="725"/>
      <c r="H178" s="726"/>
      <c r="I178" s="726"/>
      <c r="J178" s="726"/>
      <c r="K178" s="727"/>
    </row>
    <row r="179" spans="1:11" ht="15.75" thickBot="1" x14ac:dyDescent="0.3">
      <c r="A179" s="725"/>
      <c r="B179" s="726"/>
      <c r="C179" s="726"/>
      <c r="D179" s="726"/>
      <c r="E179" s="726"/>
      <c r="F179" s="727"/>
      <c r="G179" s="725"/>
      <c r="H179" s="726"/>
      <c r="I179" s="726"/>
      <c r="J179" s="726"/>
      <c r="K179" s="727"/>
    </row>
    <row r="180" spans="1:11" x14ac:dyDescent="0.25">
      <c r="A180" s="756" t="s">
        <v>956</v>
      </c>
      <c r="B180" s="757"/>
      <c r="C180" s="757"/>
      <c r="D180" s="757"/>
      <c r="E180" s="757"/>
      <c r="F180" s="758"/>
      <c r="G180" s="762" t="s">
        <v>957</v>
      </c>
      <c r="H180" s="763"/>
      <c r="I180" s="763"/>
      <c r="J180" s="763"/>
      <c r="K180" s="764"/>
    </row>
    <row r="181" spans="1:11" ht="15.75" thickBot="1" x14ac:dyDescent="0.3">
      <c r="A181" s="759"/>
      <c r="B181" s="760"/>
      <c r="C181" s="760"/>
      <c r="D181" s="760"/>
      <c r="E181" s="760"/>
      <c r="F181" s="761"/>
      <c r="G181" s="765"/>
      <c r="H181" s="766"/>
      <c r="I181" s="766"/>
      <c r="J181" s="766"/>
      <c r="K181" s="767"/>
    </row>
    <row r="182" spans="1:11" x14ac:dyDescent="0.25">
      <c r="A182" s="725"/>
      <c r="B182" s="726"/>
      <c r="C182" s="726"/>
      <c r="D182" s="726"/>
      <c r="E182" s="726"/>
      <c r="F182" s="727"/>
      <c r="G182" s="725" t="s">
        <v>534</v>
      </c>
      <c r="H182" s="726"/>
      <c r="I182" s="726"/>
      <c r="J182" s="726"/>
      <c r="K182" s="727"/>
    </row>
    <row r="183" spans="1:11" x14ac:dyDescent="0.25">
      <c r="A183" s="725"/>
      <c r="B183" s="726"/>
      <c r="C183" s="726"/>
      <c r="D183" s="726"/>
      <c r="E183" s="726"/>
      <c r="F183" s="727"/>
      <c r="G183" s="725"/>
      <c r="H183" s="726"/>
      <c r="I183" s="726"/>
      <c r="J183" s="726"/>
      <c r="K183" s="727"/>
    </row>
    <row r="184" spans="1:11" x14ac:dyDescent="0.25">
      <c r="A184" s="725"/>
      <c r="B184" s="726"/>
      <c r="C184" s="726"/>
      <c r="D184" s="726"/>
      <c r="E184" s="726"/>
      <c r="F184" s="727"/>
      <c r="G184" s="725"/>
      <c r="H184" s="726"/>
      <c r="I184" s="726"/>
      <c r="J184" s="726"/>
      <c r="K184" s="727"/>
    </row>
    <row r="185" spans="1:11" x14ac:dyDescent="0.25">
      <c r="A185" s="725"/>
      <c r="B185" s="726"/>
      <c r="C185" s="726"/>
      <c r="D185" s="726"/>
      <c r="E185" s="726"/>
      <c r="F185" s="727"/>
      <c r="G185" s="725"/>
      <c r="H185" s="726"/>
      <c r="I185" s="726"/>
      <c r="J185" s="726"/>
      <c r="K185" s="727"/>
    </row>
    <row r="186" spans="1:11" x14ac:dyDescent="0.25">
      <c r="A186" s="725"/>
      <c r="B186" s="726"/>
      <c r="C186" s="726"/>
      <c r="D186" s="726"/>
      <c r="E186" s="726"/>
      <c r="F186" s="727"/>
      <c r="G186" s="725"/>
      <c r="H186" s="726"/>
      <c r="I186" s="726"/>
      <c r="J186" s="726"/>
      <c r="K186" s="727"/>
    </row>
    <row r="187" spans="1:11" x14ac:dyDescent="0.25">
      <c r="A187" s="725"/>
      <c r="B187" s="726"/>
      <c r="C187" s="726"/>
      <c r="D187" s="726"/>
      <c r="E187" s="726"/>
      <c r="F187" s="727"/>
      <c r="G187" s="725"/>
      <c r="H187" s="726"/>
      <c r="I187" s="726"/>
      <c r="J187" s="726"/>
      <c r="K187" s="727"/>
    </row>
    <row r="188" spans="1:11" x14ac:dyDescent="0.25">
      <c r="A188" s="725"/>
      <c r="B188" s="726"/>
      <c r="C188" s="726"/>
      <c r="D188" s="726"/>
      <c r="E188" s="726"/>
      <c r="F188" s="727"/>
      <c r="G188" s="725"/>
      <c r="H188" s="726"/>
      <c r="I188" s="726"/>
      <c r="J188" s="726"/>
      <c r="K188" s="727"/>
    </row>
    <row r="189" spans="1:11" x14ac:dyDescent="0.25">
      <c r="A189" s="725"/>
      <c r="B189" s="726"/>
      <c r="C189" s="726"/>
      <c r="D189" s="726"/>
      <c r="E189" s="726"/>
      <c r="F189" s="727"/>
      <c r="G189" s="725"/>
      <c r="H189" s="726"/>
      <c r="I189" s="726"/>
      <c r="J189" s="726"/>
      <c r="K189" s="727"/>
    </row>
    <row r="190" spans="1:11" x14ac:dyDescent="0.25">
      <c r="A190" s="725"/>
      <c r="B190" s="726"/>
      <c r="C190" s="726"/>
      <c r="D190" s="726"/>
      <c r="E190" s="726"/>
      <c r="F190" s="727"/>
      <c r="G190" s="725"/>
      <c r="H190" s="726"/>
      <c r="I190" s="726"/>
      <c r="J190" s="726"/>
      <c r="K190" s="727"/>
    </row>
    <row r="191" spans="1:11" x14ac:dyDescent="0.25">
      <c r="A191" s="725"/>
      <c r="B191" s="726"/>
      <c r="C191" s="726"/>
      <c r="D191" s="726"/>
      <c r="E191" s="726"/>
      <c r="F191" s="727"/>
      <c r="G191" s="725"/>
      <c r="H191" s="726"/>
      <c r="I191" s="726"/>
      <c r="J191" s="726"/>
      <c r="K191" s="727"/>
    </row>
    <row r="192" spans="1:11" x14ac:dyDescent="0.25">
      <c r="A192" s="725"/>
      <c r="B192" s="726"/>
      <c r="C192" s="726"/>
      <c r="D192" s="726"/>
      <c r="E192" s="726"/>
      <c r="F192" s="727"/>
      <c r="G192" s="725"/>
      <c r="H192" s="726"/>
      <c r="I192" s="726"/>
      <c r="J192" s="726"/>
      <c r="K192" s="727"/>
    </row>
    <row r="193" spans="1:11" x14ac:dyDescent="0.25">
      <c r="A193" s="725"/>
      <c r="B193" s="726"/>
      <c r="C193" s="726"/>
      <c r="D193" s="726"/>
      <c r="E193" s="726"/>
      <c r="F193" s="727"/>
      <c r="G193" s="725"/>
      <c r="H193" s="726"/>
      <c r="I193" s="726"/>
      <c r="J193" s="726"/>
      <c r="K193" s="727"/>
    </row>
    <row r="194" spans="1:11" x14ac:dyDescent="0.25">
      <c r="A194" s="725"/>
      <c r="B194" s="726"/>
      <c r="C194" s="726"/>
      <c r="D194" s="726"/>
      <c r="E194" s="726"/>
      <c r="F194" s="727"/>
      <c r="G194" s="725"/>
      <c r="H194" s="726"/>
      <c r="I194" s="726"/>
      <c r="J194" s="726"/>
      <c r="K194" s="727"/>
    </row>
    <row r="195" spans="1:11" ht="15.75" thickBot="1" x14ac:dyDescent="0.3">
      <c r="A195" s="725"/>
      <c r="B195" s="726"/>
      <c r="C195" s="726"/>
      <c r="D195" s="726"/>
      <c r="E195" s="726"/>
      <c r="F195" s="727"/>
      <c r="G195" s="725"/>
      <c r="H195" s="726"/>
      <c r="I195" s="726"/>
      <c r="J195" s="726"/>
      <c r="K195" s="727"/>
    </row>
    <row r="196" spans="1:11" ht="33" customHeight="1" x14ac:dyDescent="0.25">
      <c r="A196" s="756" t="s">
        <v>1120</v>
      </c>
      <c r="B196" s="757"/>
      <c r="C196" s="757"/>
      <c r="D196" s="757"/>
      <c r="E196" s="757"/>
      <c r="F196" s="758"/>
      <c r="G196" s="762" t="s">
        <v>1121</v>
      </c>
      <c r="H196" s="763"/>
      <c r="I196" s="763"/>
      <c r="J196" s="763"/>
      <c r="K196" s="764"/>
    </row>
    <row r="197" spans="1:11" ht="0.75" customHeight="1" thickBot="1" x14ac:dyDescent="0.3">
      <c r="A197" s="759"/>
      <c r="B197" s="760"/>
      <c r="C197" s="760"/>
      <c r="D197" s="760"/>
      <c r="E197" s="760"/>
      <c r="F197" s="761"/>
      <c r="G197" s="765"/>
      <c r="H197" s="766"/>
      <c r="I197" s="766"/>
      <c r="J197" s="766"/>
      <c r="K197" s="767"/>
    </row>
    <row r="198" spans="1:11" x14ac:dyDescent="0.25">
      <c r="A198" s="740" t="s">
        <v>587</v>
      </c>
      <c r="B198" s="741"/>
      <c r="C198" s="741"/>
      <c r="D198" s="741"/>
      <c r="E198" s="741"/>
      <c r="F198" s="742"/>
      <c r="G198" s="740" t="s">
        <v>588</v>
      </c>
      <c r="H198" s="741"/>
      <c r="I198" s="741"/>
      <c r="J198" s="741"/>
      <c r="K198" s="742"/>
    </row>
    <row r="199" spans="1:11" x14ac:dyDescent="0.25">
      <c r="A199" s="725"/>
      <c r="B199" s="726"/>
      <c r="C199" s="726"/>
      <c r="D199" s="726"/>
      <c r="E199" s="726"/>
      <c r="F199" s="727"/>
      <c r="G199" s="725"/>
      <c r="H199" s="726"/>
      <c r="I199" s="726"/>
      <c r="J199" s="726"/>
      <c r="K199" s="727"/>
    </row>
    <row r="200" spans="1:11" x14ac:dyDescent="0.25">
      <c r="A200" s="725"/>
      <c r="B200" s="726"/>
      <c r="C200" s="726"/>
      <c r="D200" s="726"/>
      <c r="E200" s="726"/>
      <c r="F200" s="727"/>
      <c r="G200" s="725"/>
      <c r="H200" s="726"/>
      <c r="I200" s="726"/>
      <c r="J200" s="726"/>
      <c r="K200" s="727"/>
    </row>
    <row r="201" spans="1:11" x14ac:dyDescent="0.25">
      <c r="A201" s="725"/>
      <c r="B201" s="726"/>
      <c r="C201" s="726"/>
      <c r="D201" s="726"/>
      <c r="E201" s="726"/>
      <c r="F201" s="727"/>
      <c r="G201" s="725"/>
      <c r="H201" s="726"/>
      <c r="I201" s="726"/>
      <c r="J201" s="726"/>
      <c r="K201" s="727"/>
    </row>
    <row r="202" spans="1:11" x14ac:dyDescent="0.25">
      <c r="A202" s="725"/>
      <c r="B202" s="726"/>
      <c r="C202" s="726"/>
      <c r="D202" s="726"/>
      <c r="E202" s="726"/>
      <c r="F202" s="727"/>
      <c r="G202" s="725"/>
      <c r="H202" s="726"/>
      <c r="I202" s="726"/>
      <c r="J202" s="726"/>
      <c r="K202" s="727"/>
    </row>
    <row r="203" spans="1:11" x14ac:dyDescent="0.25">
      <c r="A203" s="725"/>
      <c r="B203" s="726"/>
      <c r="C203" s="726"/>
      <c r="D203" s="726"/>
      <c r="E203" s="726"/>
      <c r="F203" s="727"/>
      <c r="G203" s="725"/>
      <c r="H203" s="726"/>
      <c r="I203" s="726"/>
      <c r="J203" s="726"/>
      <c r="K203" s="727"/>
    </row>
    <row r="204" spans="1:11" x14ac:dyDescent="0.25">
      <c r="A204" s="725"/>
      <c r="B204" s="726"/>
      <c r="C204" s="726"/>
      <c r="D204" s="726"/>
      <c r="E204" s="726"/>
      <c r="F204" s="727"/>
      <c r="G204" s="725"/>
      <c r="H204" s="726"/>
      <c r="I204" s="726"/>
      <c r="J204" s="726"/>
      <c r="K204" s="727"/>
    </row>
    <row r="205" spans="1:11" x14ac:dyDescent="0.25">
      <c r="A205" s="725"/>
      <c r="B205" s="726"/>
      <c r="C205" s="726"/>
      <c r="D205" s="726"/>
      <c r="E205" s="726"/>
      <c r="F205" s="727"/>
      <c r="G205" s="725"/>
      <c r="H205" s="726"/>
      <c r="I205" s="726"/>
      <c r="J205" s="726"/>
      <c r="K205" s="727"/>
    </row>
    <row r="206" spans="1:11" x14ac:dyDescent="0.25">
      <c r="A206" s="725"/>
      <c r="B206" s="726"/>
      <c r="C206" s="726"/>
      <c r="D206" s="726"/>
      <c r="E206" s="726"/>
      <c r="F206" s="727"/>
      <c r="G206" s="725"/>
      <c r="H206" s="726"/>
      <c r="I206" s="726"/>
      <c r="J206" s="726"/>
      <c r="K206" s="727"/>
    </row>
    <row r="207" spans="1:11" x14ac:dyDescent="0.25">
      <c r="A207" s="725"/>
      <c r="B207" s="726"/>
      <c r="C207" s="726"/>
      <c r="D207" s="726"/>
      <c r="E207" s="726"/>
      <c r="F207" s="727"/>
      <c r="G207" s="725"/>
      <c r="H207" s="726"/>
      <c r="I207" s="726"/>
      <c r="J207" s="726"/>
      <c r="K207" s="727"/>
    </row>
    <row r="208" spans="1:11" x14ac:dyDescent="0.25">
      <c r="A208" s="725"/>
      <c r="B208" s="726"/>
      <c r="C208" s="726"/>
      <c r="D208" s="726"/>
      <c r="E208" s="726"/>
      <c r="F208" s="727"/>
      <c r="G208" s="725"/>
      <c r="H208" s="726"/>
      <c r="I208" s="726"/>
      <c r="J208" s="726"/>
      <c r="K208" s="727"/>
    </row>
    <row r="209" spans="1:11" x14ac:dyDescent="0.25">
      <c r="A209" s="725"/>
      <c r="B209" s="726"/>
      <c r="C209" s="726"/>
      <c r="D209" s="726"/>
      <c r="E209" s="726"/>
      <c r="F209" s="727"/>
      <c r="G209" s="725"/>
      <c r="H209" s="726"/>
      <c r="I209" s="726"/>
      <c r="J209" s="726"/>
      <c r="K209" s="727"/>
    </row>
    <row r="210" spans="1:11" x14ac:dyDescent="0.25">
      <c r="A210" s="725"/>
      <c r="B210" s="726"/>
      <c r="C210" s="726"/>
      <c r="D210" s="726"/>
      <c r="E210" s="726"/>
      <c r="F210" s="727"/>
      <c r="G210" s="725"/>
      <c r="H210" s="726"/>
      <c r="I210" s="726"/>
      <c r="J210" s="726"/>
      <c r="K210" s="727"/>
    </row>
    <row r="211" spans="1:11" ht="15.75" thickBot="1" x14ac:dyDescent="0.3">
      <c r="A211" s="725"/>
      <c r="B211" s="726"/>
      <c r="C211" s="726"/>
      <c r="D211" s="726"/>
      <c r="E211" s="726"/>
      <c r="F211" s="727"/>
      <c r="G211" s="725"/>
      <c r="H211" s="726"/>
      <c r="I211" s="726"/>
      <c r="J211" s="726"/>
      <c r="K211" s="727"/>
    </row>
    <row r="212" spans="1:11" x14ac:dyDescent="0.25">
      <c r="A212" s="756" t="s">
        <v>1122</v>
      </c>
      <c r="B212" s="757"/>
      <c r="C212" s="757"/>
      <c r="D212" s="757"/>
      <c r="E212" s="757"/>
      <c r="F212" s="758"/>
      <c r="G212" s="762" t="s">
        <v>1122</v>
      </c>
      <c r="H212" s="763"/>
      <c r="I212" s="763"/>
      <c r="J212" s="763"/>
      <c r="K212" s="764"/>
    </row>
    <row r="213" spans="1:11" ht="15.75" thickBot="1" x14ac:dyDescent="0.3">
      <c r="A213" s="759"/>
      <c r="B213" s="760"/>
      <c r="C213" s="760"/>
      <c r="D213" s="760"/>
      <c r="E213" s="760"/>
      <c r="F213" s="761"/>
      <c r="G213" s="765"/>
      <c r="H213" s="766"/>
      <c r="I213" s="766"/>
      <c r="J213" s="766"/>
      <c r="K213" s="767"/>
    </row>
    <row r="214" spans="1:11" ht="15" customHeight="1" x14ac:dyDescent="0.25">
      <c r="A214" s="740" t="s">
        <v>587</v>
      </c>
      <c r="B214" s="741"/>
      <c r="C214" s="741"/>
      <c r="D214" s="741"/>
      <c r="E214" s="741"/>
      <c r="F214" s="742"/>
      <c r="G214" s="740" t="s">
        <v>588</v>
      </c>
      <c r="H214" s="741"/>
      <c r="I214" s="741"/>
      <c r="J214" s="741"/>
      <c r="K214" s="742"/>
    </row>
    <row r="215" spans="1:11" ht="15" customHeight="1" x14ac:dyDescent="0.25">
      <c r="A215" s="725"/>
      <c r="B215" s="726"/>
      <c r="C215" s="726"/>
      <c r="D215" s="726"/>
      <c r="E215" s="726"/>
      <c r="F215" s="727"/>
      <c r="G215" s="725"/>
      <c r="H215" s="726"/>
      <c r="I215" s="726"/>
      <c r="J215" s="726"/>
      <c r="K215" s="727"/>
    </row>
    <row r="216" spans="1:11" ht="15" customHeight="1" x14ac:dyDescent="0.25">
      <c r="A216" s="725"/>
      <c r="B216" s="726"/>
      <c r="C216" s="726"/>
      <c r="D216" s="726"/>
      <c r="E216" s="726"/>
      <c r="F216" s="727"/>
      <c r="G216" s="725"/>
      <c r="H216" s="726"/>
      <c r="I216" s="726"/>
      <c r="J216" s="726"/>
      <c r="K216" s="727"/>
    </row>
    <row r="217" spans="1:11" ht="15" customHeight="1" x14ac:dyDescent="0.25">
      <c r="A217" s="725"/>
      <c r="B217" s="726"/>
      <c r="C217" s="726"/>
      <c r="D217" s="726"/>
      <c r="E217" s="726"/>
      <c r="F217" s="727"/>
      <c r="G217" s="725"/>
      <c r="H217" s="726"/>
      <c r="I217" s="726"/>
      <c r="J217" s="726"/>
      <c r="K217" s="727"/>
    </row>
    <row r="218" spans="1:11" ht="15" customHeight="1" x14ac:dyDescent="0.25">
      <c r="A218" s="725"/>
      <c r="B218" s="726"/>
      <c r="C218" s="726"/>
      <c r="D218" s="726"/>
      <c r="E218" s="726"/>
      <c r="F218" s="727"/>
      <c r="G218" s="725"/>
      <c r="H218" s="726"/>
      <c r="I218" s="726"/>
      <c r="J218" s="726"/>
      <c r="K218" s="727"/>
    </row>
    <row r="219" spans="1:11" ht="15" customHeight="1" x14ac:dyDescent="0.25">
      <c r="A219" s="725"/>
      <c r="B219" s="726"/>
      <c r="C219" s="726"/>
      <c r="D219" s="726"/>
      <c r="E219" s="726"/>
      <c r="F219" s="727"/>
      <c r="G219" s="725"/>
      <c r="H219" s="726"/>
      <c r="I219" s="726"/>
      <c r="J219" s="726"/>
      <c r="K219" s="727"/>
    </row>
    <row r="220" spans="1:11" ht="15" customHeight="1" x14ac:dyDescent="0.25">
      <c r="A220" s="725"/>
      <c r="B220" s="726"/>
      <c r="C220" s="726"/>
      <c r="D220" s="726"/>
      <c r="E220" s="726"/>
      <c r="F220" s="727"/>
      <c r="G220" s="725"/>
      <c r="H220" s="726"/>
      <c r="I220" s="726"/>
      <c r="J220" s="726"/>
      <c r="K220" s="727"/>
    </row>
    <row r="221" spans="1:11" ht="15" customHeight="1" x14ac:dyDescent="0.25">
      <c r="A221" s="725"/>
      <c r="B221" s="726"/>
      <c r="C221" s="726"/>
      <c r="D221" s="726"/>
      <c r="E221" s="726"/>
      <c r="F221" s="727"/>
      <c r="G221" s="725"/>
      <c r="H221" s="726"/>
      <c r="I221" s="726"/>
      <c r="J221" s="726"/>
      <c r="K221" s="727"/>
    </row>
    <row r="222" spans="1:11" ht="15" customHeight="1" x14ac:dyDescent="0.25">
      <c r="A222" s="725"/>
      <c r="B222" s="726"/>
      <c r="C222" s="726"/>
      <c r="D222" s="726"/>
      <c r="E222" s="726"/>
      <c r="F222" s="727"/>
      <c r="G222" s="725"/>
      <c r="H222" s="726"/>
      <c r="I222" s="726"/>
      <c r="J222" s="726"/>
      <c r="K222" s="727"/>
    </row>
    <row r="223" spans="1:11" ht="15" customHeight="1" x14ac:dyDescent="0.25">
      <c r="A223" s="725"/>
      <c r="B223" s="726"/>
      <c r="C223" s="726"/>
      <c r="D223" s="726"/>
      <c r="E223" s="726"/>
      <c r="F223" s="727"/>
      <c r="G223" s="725"/>
      <c r="H223" s="726"/>
      <c r="I223" s="726"/>
      <c r="J223" s="726"/>
      <c r="K223" s="727"/>
    </row>
    <row r="224" spans="1:11" ht="15" customHeight="1" x14ac:dyDescent="0.25">
      <c r="A224" s="725"/>
      <c r="B224" s="726"/>
      <c r="C224" s="726"/>
      <c r="D224" s="726"/>
      <c r="E224" s="726"/>
      <c r="F224" s="727"/>
      <c r="G224" s="725"/>
      <c r="H224" s="726"/>
      <c r="I224" s="726"/>
      <c r="J224" s="726"/>
      <c r="K224" s="727"/>
    </row>
    <row r="225" spans="1:11" ht="15" customHeight="1" x14ac:dyDescent="0.25">
      <c r="A225" s="725"/>
      <c r="B225" s="726"/>
      <c r="C225" s="726"/>
      <c r="D225" s="726"/>
      <c r="E225" s="726"/>
      <c r="F225" s="727"/>
      <c r="G225" s="725"/>
      <c r="H225" s="726"/>
      <c r="I225" s="726"/>
      <c r="J225" s="726"/>
      <c r="K225" s="727"/>
    </row>
    <row r="226" spans="1:11" ht="15" customHeight="1" x14ac:dyDescent="0.25">
      <c r="A226" s="725"/>
      <c r="B226" s="726"/>
      <c r="C226" s="726"/>
      <c r="D226" s="726"/>
      <c r="E226" s="726"/>
      <c r="F226" s="727"/>
      <c r="G226" s="725"/>
      <c r="H226" s="726"/>
      <c r="I226" s="726"/>
      <c r="J226" s="726"/>
      <c r="K226" s="727"/>
    </row>
    <row r="227" spans="1:11" ht="15" customHeight="1" thickBot="1" x14ac:dyDescent="0.3">
      <c r="A227" s="725"/>
      <c r="B227" s="726"/>
      <c r="C227" s="726"/>
      <c r="D227" s="726"/>
      <c r="E227" s="726"/>
      <c r="F227" s="727"/>
      <c r="G227" s="725"/>
      <c r="H227" s="726"/>
      <c r="I227" s="726"/>
      <c r="J227" s="726"/>
      <c r="K227" s="727"/>
    </row>
    <row r="228" spans="1:11" ht="15" customHeight="1" x14ac:dyDescent="0.25">
      <c r="A228" s="756" t="s">
        <v>1123</v>
      </c>
      <c r="B228" s="757"/>
      <c r="C228" s="757"/>
      <c r="D228" s="757"/>
      <c r="E228" s="757"/>
      <c r="F228" s="758"/>
      <c r="G228" s="762" t="s">
        <v>1124</v>
      </c>
      <c r="H228" s="763"/>
      <c r="I228" s="763"/>
      <c r="J228" s="763"/>
      <c r="K228" s="764"/>
    </row>
    <row r="229" spans="1:11" ht="15" customHeight="1" thickBot="1" x14ac:dyDescent="0.3">
      <c r="A229" s="759"/>
      <c r="B229" s="760"/>
      <c r="C229" s="760"/>
      <c r="D229" s="760"/>
      <c r="E229" s="760"/>
      <c r="F229" s="761"/>
      <c r="G229" s="765"/>
      <c r="H229" s="766"/>
      <c r="I229" s="766"/>
      <c r="J229" s="766"/>
      <c r="K229" s="767"/>
    </row>
    <row r="230" spans="1:11" ht="15" customHeight="1" x14ac:dyDescent="0.25">
      <c r="A230" s="740" t="s">
        <v>587</v>
      </c>
      <c r="B230" s="741"/>
      <c r="C230" s="741"/>
      <c r="D230" s="741"/>
      <c r="E230" s="741"/>
      <c r="F230" s="742"/>
      <c r="G230" s="740" t="s">
        <v>588</v>
      </c>
      <c r="H230" s="741"/>
      <c r="I230" s="741"/>
      <c r="J230" s="741"/>
      <c r="K230" s="742"/>
    </row>
    <row r="231" spans="1:11" ht="15" customHeight="1" x14ac:dyDescent="0.25">
      <c r="A231" s="725"/>
      <c r="B231" s="726"/>
      <c r="C231" s="726"/>
      <c r="D231" s="726"/>
      <c r="E231" s="726"/>
      <c r="F231" s="727"/>
      <c r="G231" s="725"/>
      <c r="H231" s="726"/>
      <c r="I231" s="726"/>
      <c r="J231" s="726"/>
      <c r="K231" s="727"/>
    </row>
    <row r="232" spans="1:11" ht="15" customHeight="1" x14ac:dyDescent="0.25">
      <c r="A232" s="725"/>
      <c r="B232" s="726"/>
      <c r="C232" s="726"/>
      <c r="D232" s="726"/>
      <c r="E232" s="726"/>
      <c r="F232" s="727"/>
      <c r="G232" s="725"/>
      <c r="H232" s="726"/>
      <c r="I232" s="726"/>
      <c r="J232" s="726"/>
      <c r="K232" s="727"/>
    </row>
    <row r="233" spans="1:11" ht="15" customHeight="1" x14ac:dyDescent="0.25">
      <c r="A233" s="725"/>
      <c r="B233" s="726"/>
      <c r="C233" s="726"/>
      <c r="D233" s="726"/>
      <c r="E233" s="726"/>
      <c r="F233" s="727"/>
      <c r="G233" s="725"/>
      <c r="H233" s="726"/>
      <c r="I233" s="726"/>
      <c r="J233" s="726"/>
      <c r="K233" s="727"/>
    </row>
    <row r="234" spans="1:11" ht="15" customHeight="1" x14ac:dyDescent="0.25">
      <c r="A234" s="725"/>
      <c r="B234" s="726"/>
      <c r="C234" s="726"/>
      <c r="D234" s="726"/>
      <c r="E234" s="726"/>
      <c r="F234" s="727"/>
      <c r="G234" s="725"/>
      <c r="H234" s="726"/>
      <c r="I234" s="726"/>
      <c r="J234" s="726"/>
      <c r="K234" s="727"/>
    </row>
    <row r="235" spans="1:11" ht="15" customHeight="1" x14ac:dyDescent="0.25">
      <c r="A235" s="725"/>
      <c r="B235" s="726"/>
      <c r="C235" s="726"/>
      <c r="D235" s="726"/>
      <c r="E235" s="726"/>
      <c r="F235" s="727"/>
      <c r="G235" s="725"/>
      <c r="H235" s="726"/>
      <c r="I235" s="726"/>
      <c r="J235" s="726"/>
      <c r="K235" s="727"/>
    </row>
    <row r="236" spans="1:11" ht="15" customHeight="1" x14ac:dyDescent="0.25">
      <c r="A236" s="725"/>
      <c r="B236" s="726"/>
      <c r="C236" s="726"/>
      <c r="D236" s="726"/>
      <c r="E236" s="726"/>
      <c r="F236" s="727"/>
      <c r="G236" s="725"/>
      <c r="H236" s="726"/>
      <c r="I236" s="726"/>
      <c r="J236" s="726"/>
      <c r="K236" s="727"/>
    </row>
    <row r="237" spans="1:11" ht="15" customHeight="1" x14ac:dyDescent="0.25">
      <c r="A237" s="725"/>
      <c r="B237" s="726"/>
      <c r="C237" s="726"/>
      <c r="D237" s="726"/>
      <c r="E237" s="726"/>
      <c r="F237" s="727"/>
      <c r="G237" s="725"/>
      <c r="H237" s="726"/>
      <c r="I237" s="726"/>
      <c r="J237" s="726"/>
      <c r="K237" s="727"/>
    </row>
    <row r="238" spans="1:11" ht="15" customHeight="1" x14ac:dyDescent="0.25">
      <c r="A238" s="725"/>
      <c r="B238" s="726"/>
      <c r="C238" s="726"/>
      <c r="D238" s="726"/>
      <c r="E238" s="726"/>
      <c r="F238" s="727"/>
      <c r="G238" s="725"/>
      <c r="H238" s="726"/>
      <c r="I238" s="726"/>
      <c r="J238" s="726"/>
      <c r="K238" s="727"/>
    </row>
    <row r="239" spans="1:11" ht="15" customHeight="1" x14ac:dyDescent="0.25">
      <c r="A239" s="725"/>
      <c r="B239" s="726"/>
      <c r="C239" s="726"/>
      <c r="D239" s="726"/>
      <c r="E239" s="726"/>
      <c r="F239" s="727"/>
      <c r="G239" s="725"/>
      <c r="H239" s="726"/>
      <c r="I239" s="726"/>
      <c r="J239" s="726"/>
      <c r="K239" s="727"/>
    </row>
    <row r="240" spans="1:11" ht="15" customHeight="1" x14ac:dyDescent="0.25">
      <c r="A240" s="725"/>
      <c r="B240" s="726"/>
      <c r="C240" s="726"/>
      <c r="D240" s="726"/>
      <c r="E240" s="726"/>
      <c r="F240" s="727"/>
      <c r="G240" s="725"/>
      <c r="H240" s="726"/>
      <c r="I240" s="726"/>
      <c r="J240" s="726"/>
      <c r="K240" s="727"/>
    </row>
    <row r="241" spans="1:11" ht="15" customHeight="1" x14ac:dyDescent="0.25">
      <c r="A241" s="725"/>
      <c r="B241" s="726"/>
      <c r="C241" s="726"/>
      <c r="D241" s="726"/>
      <c r="E241" s="726"/>
      <c r="F241" s="727"/>
      <c r="G241" s="725"/>
      <c r="H241" s="726"/>
      <c r="I241" s="726"/>
      <c r="J241" s="726"/>
      <c r="K241" s="727"/>
    </row>
    <row r="242" spans="1:11" ht="15" customHeight="1" x14ac:dyDescent="0.25">
      <c r="A242" s="725"/>
      <c r="B242" s="726"/>
      <c r="C242" s="726"/>
      <c r="D242" s="726"/>
      <c r="E242" s="726"/>
      <c r="F242" s="727"/>
      <c r="G242" s="725"/>
      <c r="H242" s="726"/>
      <c r="I242" s="726"/>
      <c r="J242" s="726"/>
      <c r="K242" s="727"/>
    </row>
    <row r="243" spans="1:11" ht="15" customHeight="1" thickBot="1" x14ac:dyDescent="0.3">
      <c r="A243" s="725"/>
      <c r="B243" s="726"/>
      <c r="C243" s="726"/>
      <c r="D243" s="726"/>
      <c r="E243" s="726"/>
      <c r="F243" s="727"/>
      <c r="G243" s="725"/>
      <c r="H243" s="726"/>
      <c r="I243" s="726"/>
      <c r="J243" s="726"/>
      <c r="K243" s="727"/>
    </row>
    <row r="244" spans="1:11" ht="15" customHeight="1" x14ac:dyDescent="0.25">
      <c r="A244" s="756" t="s">
        <v>1125</v>
      </c>
      <c r="B244" s="757"/>
      <c r="C244" s="757"/>
      <c r="D244" s="757"/>
      <c r="E244" s="757"/>
      <c r="F244" s="758"/>
      <c r="G244" s="762" t="s">
        <v>1126</v>
      </c>
      <c r="H244" s="763"/>
      <c r="I244" s="763"/>
      <c r="J244" s="763"/>
      <c r="K244" s="764"/>
    </row>
    <row r="245" spans="1:11" ht="15" customHeight="1" thickBot="1" x14ac:dyDescent="0.3">
      <c r="A245" s="759"/>
      <c r="B245" s="760"/>
      <c r="C245" s="760"/>
      <c r="D245" s="760"/>
      <c r="E245" s="760"/>
      <c r="F245" s="761"/>
      <c r="G245" s="765"/>
      <c r="H245" s="766"/>
      <c r="I245" s="766"/>
      <c r="J245" s="766"/>
      <c r="K245" s="767"/>
    </row>
    <row r="246" spans="1:11" ht="15.75" hidden="1" thickBot="1" x14ac:dyDescent="0.3">
      <c r="A246" s="740" t="s">
        <v>589</v>
      </c>
      <c r="B246" s="741"/>
      <c r="C246" s="741"/>
      <c r="D246" s="741"/>
      <c r="E246" s="741"/>
      <c r="F246" s="742"/>
      <c r="G246" s="740" t="s">
        <v>590</v>
      </c>
      <c r="H246" s="741"/>
      <c r="I246" s="741"/>
      <c r="J246" s="741"/>
      <c r="K246" s="742"/>
    </row>
    <row r="247" spans="1:11" ht="15.75" hidden="1" thickBot="1" x14ac:dyDescent="0.3">
      <c r="A247" s="725"/>
      <c r="B247" s="726"/>
      <c r="C247" s="726"/>
      <c r="D247" s="726"/>
      <c r="E247" s="726"/>
      <c r="F247" s="727"/>
      <c r="G247" s="725"/>
      <c r="H247" s="726"/>
      <c r="I247" s="726"/>
      <c r="J247" s="726"/>
      <c r="K247" s="727"/>
    </row>
    <row r="248" spans="1:11" ht="15.75" hidden="1" thickBot="1" x14ac:dyDescent="0.3">
      <c r="A248" s="725"/>
      <c r="B248" s="726"/>
      <c r="C248" s="726"/>
      <c r="D248" s="726"/>
      <c r="E248" s="726"/>
      <c r="F248" s="727"/>
      <c r="G248" s="725"/>
      <c r="H248" s="726"/>
      <c r="I248" s="726"/>
      <c r="J248" s="726"/>
      <c r="K248" s="727"/>
    </row>
    <row r="249" spans="1:11" ht="15.75" hidden="1" thickBot="1" x14ac:dyDescent="0.3">
      <c r="A249" s="725"/>
      <c r="B249" s="726"/>
      <c r="C249" s="726"/>
      <c r="D249" s="726"/>
      <c r="E249" s="726"/>
      <c r="F249" s="727"/>
      <c r="G249" s="725"/>
      <c r="H249" s="726"/>
      <c r="I249" s="726"/>
      <c r="J249" s="726"/>
      <c r="K249" s="727"/>
    </row>
    <row r="250" spans="1:11" ht="15.75" hidden="1" thickBot="1" x14ac:dyDescent="0.3">
      <c r="A250" s="725"/>
      <c r="B250" s="726"/>
      <c r="C250" s="726"/>
      <c r="D250" s="726"/>
      <c r="E250" s="726"/>
      <c r="F250" s="727"/>
      <c r="G250" s="725"/>
      <c r="H250" s="726"/>
      <c r="I250" s="726"/>
      <c r="J250" s="726"/>
      <c r="K250" s="727"/>
    </row>
    <row r="251" spans="1:11" ht="15.75" hidden="1" thickBot="1" x14ac:dyDescent="0.3">
      <c r="A251" s="725"/>
      <c r="B251" s="726"/>
      <c r="C251" s="726"/>
      <c r="D251" s="726"/>
      <c r="E251" s="726"/>
      <c r="F251" s="727"/>
      <c r="G251" s="725"/>
      <c r="H251" s="726"/>
      <c r="I251" s="726"/>
      <c r="J251" s="726"/>
      <c r="K251" s="727"/>
    </row>
    <row r="252" spans="1:11" ht="15.75" hidden="1" thickBot="1" x14ac:dyDescent="0.3">
      <c r="A252" s="725"/>
      <c r="B252" s="726"/>
      <c r="C252" s="726"/>
      <c r="D252" s="726"/>
      <c r="E252" s="726"/>
      <c r="F252" s="727"/>
      <c r="G252" s="725"/>
      <c r="H252" s="726"/>
      <c r="I252" s="726"/>
      <c r="J252" s="726"/>
      <c r="K252" s="727"/>
    </row>
    <row r="253" spans="1:11" ht="15.75" hidden="1" thickBot="1" x14ac:dyDescent="0.3">
      <c r="A253" s="725"/>
      <c r="B253" s="726"/>
      <c r="C253" s="726"/>
      <c r="D253" s="726"/>
      <c r="E253" s="726"/>
      <c r="F253" s="727"/>
      <c r="G253" s="725"/>
      <c r="H253" s="726"/>
      <c r="I253" s="726"/>
      <c r="J253" s="726"/>
      <c r="K253" s="727"/>
    </row>
    <row r="254" spans="1:11" ht="15.75" hidden="1" thickBot="1" x14ac:dyDescent="0.3">
      <c r="A254" s="725"/>
      <c r="B254" s="726"/>
      <c r="C254" s="726"/>
      <c r="D254" s="726"/>
      <c r="E254" s="726"/>
      <c r="F254" s="727"/>
      <c r="G254" s="725"/>
      <c r="H254" s="726"/>
      <c r="I254" s="726"/>
      <c r="J254" s="726"/>
      <c r="K254" s="727"/>
    </row>
    <row r="255" spans="1:11" ht="15.75" hidden="1" thickBot="1" x14ac:dyDescent="0.3">
      <c r="A255" s="725"/>
      <c r="B255" s="726"/>
      <c r="C255" s="726"/>
      <c r="D255" s="726"/>
      <c r="E255" s="726"/>
      <c r="F255" s="727"/>
      <c r="G255" s="725"/>
      <c r="H255" s="726"/>
      <c r="I255" s="726"/>
      <c r="J255" s="726"/>
      <c r="K255" s="727"/>
    </row>
    <row r="256" spans="1:11" ht="15.75" hidden="1" thickBot="1" x14ac:dyDescent="0.3">
      <c r="A256" s="725"/>
      <c r="B256" s="726"/>
      <c r="C256" s="726"/>
      <c r="D256" s="726"/>
      <c r="E256" s="726"/>
      <c r="F256" s="727"/>
      <c r="G256" s="725"/>
      <c r="H256" s="726"/>
      <c r="I256" s="726"/>
      <c r="J256" s="726"/>
      <c r="K256" s="727"/>
    </row>
    <row r="257" spans="1:11" ht="15.75" hidden="1" thickBot="1" x14ac:dyDescent="0.3">
      <c r="A257" s="725"/>
      <c r="B257" s="726"/>
      <c r="C257" s="726"/>
      <c r="D257" s="726"/>
      <c r="E257" s="726"/>
      <c r="F257" s="727"/>
      <c r="G257" s="725"/>
      <c r="H257" s="726"/>
      <c r="I257" s="726"/>
      <c r="J257" s="726"/>
      <c r="K257" s="727"/>
    </row>
    <row r="258" spans="1:11" ht="15.75" hidden="1" thickBot="1" x14ac:dyDescent="0.3">
      <c r="A258" s="725"/>
      <c r="B258" s="726"/>
      <c r="C258" s="726"/>
      <c r="D258" s="726"/>
      <c r="E258" s="726"/>
      <c r="F258" s="727"/>
      <c r="G258" s="725"/>
      <c r="H258" s="726"/>
      <c r="I258" s="726"/>
      <c r="J258" s="726"/>
      <c r="K258" s="727"/>
    </row>
    <row r="259" spans="1:11" ht="15.75" hidden="1" thickBot="1" x14ac:dyDescent="0.3">
      <c r="A259" s="725"/>
      <c r="B259" s="726"/>
      <c r="C259" s="726"/>
      <c r="D259" s="726"/>
      <c r="E259" s="726"/>
      <c r="F259" s="727"/>
      <c r="G259" s="725"/>
      <c r="H259" s="726"/>
      <c r="I259" s="726"/>
      <c r="J259" s="726"/>
      <c r="K259" s="727"/>
    </row>
    <row r="260" spans="1:11" ht="15.75" hidden="1" thickBot="1" x14ac:dyDescent="0.3">
      <c r="A260" s="762" t="s">
        <v>642</v>
      </c>
      <c r="B260" s="763"/>
      <c r="C260" s="763"/>
      <c r="D260" s="763"/>
      <c r="E260" s="763"/>
      <c r="F260" s="764"/>
      <c r="G260" s="762" t="s">
        <v>643</v>
      </c>
      <c r="H260" s="763"/>
      <c r="I260" s="763"/>
      <c r="J260" s="763"/>
      <c r="K260" s="764"/>
    </row>
    <row r="261" spans="1:11" ht="15.75" hidden="1" thickBot="1" x14ac:dyDescent="0.3">
      <c r="A261" s="765"/>
      <c r="B261" s="766"/>
      <c r="C261" s="766"/>
      <c r="D261" s="766"/>
      <c r="E261" s="766"/>
      <c r="F261" s="767"/>
      <c r="G261" s="765"/>
      <c r="H261" s="766"/>
      <c r="I261" s="766"/>
      <c r="J261" s="766"/>
      <c r="K261" s="767"/>
    </row>
    <row r="262" spans="1:11" ht="15.75" hidden="1" thickBot="1" x14ac:dyDescent="0.3">
      <c r="A262" s="725" t="s">
        <v>533</v>
      </c>
      <c r="B262" s="726"/>
      <c r="C262" s="726"/>
      <c r="D262" s="726"/>
      <c r="E262" s="726"/>
      <c r="F262" s="727"/>
      <c r="G262" s="725" t="s">
        <v>534</v>
      </c>
      <c r="H262" s="726"/>
      <c r="I262" s="726"/>
      <c r="J262" s="726"/>
      <c r="K262" s="727"/>
    </row>
    <row r="263" spans="1:11" ht="15.75" hidden="1" thickBot="1" x14ac:dyDescent="0.3">
      <c r="A263" s="725"/>
      <c r="B263" s="726"/>
      <c r="C263" s="726"/>
      <c r="D263" s="726"/>
      <c r="E263" s="726"/>
      <c r="F263" s="727"/>
      <c r="G263" s="725"/>
      <c r="H263" s="726"/>
      <c r="I263" s="726"/>
      <c r="J263" s="726"/>
      <c r="K263" s="727"/>
    </row>
    <row r="264" spans="1:11" ht="15.75" hidden="1" thickBot="1" x14ac:dyDescent="0.3">
      <c r="A264" s="725"/>
      <c r="B264" s="726"/>
      <c r="C264" s="726"/>
      <c r="D264" s="726"/>
      <c r="E264" s="726"/>
      <c r="F264" s="727"/>
      <c r="G264" s="725"/>
      <c r="H264" s="726"/>
      <c r="I264" s="726"/>
      <c r="J264" s="726"/>
      <c r="K264" s="727"/>
    </row>
    <row r="265" spans="1:11" ht="15.75" hidden="1" thickBot="1" x14ac:dyDescent="0.3">
      <c r="A265" s="725"/>
      <c r="B265" s="726"/>
      <c r="C265" s="726"/>
      <c r="D265" s="726"/>
      <c r="E265" s="726"/>
      <c r="F265" s="727"/>
      <c r="G265" s="725"/>
      <c r="H265" s="726"/>
      <c r="I265" s="726"/>
      <c r="J265" s="726"/>
      <c r="K265" s="727"/>
    </row>
    <row r="266" spans="1:11" ht="15.75" hidden="1" thickBot="1" x14ac:dyDescent="0.3">
      <c r="A266" s="725"/>
      <c r="B266" s="726"/>
      <c r="C266" s="726"/>
      <c r="D266" s="726"/>
      <c r="E266" s="726"/>
      <c r="F266" s="727"/>
      <c r="G266" s="725"/>
      <c r="H266" s="726"/>
      <c r="I266" s="726"/>
      <c r="J266" s="726"/>
      <c r="K266" s="727"/>
    </row>
    <row r="267" spans="1:11" ht="15.75" hidden="1" thickBot="1" x14ac:dyDescent="0.3">
      <c r="A267" s="725"/>
      <c r="B267" s="726"/>
      <c r="C267" s="726"/>
      <c r="D267" s="726"/>
      <c r="E267" s="726"/>
      <c r="F267" s="727"/>
      <c r="G267" s="725"/>
      <c r="H267" s="726"/>
      <c r="I267" s="726"/>
      <c r="J267" s="726"/>
      <c r="K267" s="727"/>
    </row>
    <row r="268" spans="1:11" ht="15.75" hidden="1" thickBot="1" x14ac:dyDescent="0.3">
      <c r="A268" s="725"/>
      <c r="B268" s="726"/>
      <c r="C268" s="726"/>
      <c r="D268" s="726"/>
      <c r="E268" s="726"/>
      <c r="F268" s="727"/>
      <c r="G268" s="725"/>
      <c r="H268" s="726"/>
      <c r="I268" s="726"/>
      <c r="J268" s="726"/>
      <c r="K268" s="727"/>
    </row>
    <row r="269" spans="1:11" ht="15.75" hidden="1" thickBot="1" x14ac:dyDescent="0.3">
      <c r="A269" s="725"/>
      <c r="B269" s="726"/>
      <c r="C269" s="726"/>
      <c r="D269" s="726"/>
      <c r="E269" s="726"/>
      <c r="F269" s="727"/>
      <c r="G269" s="725"/>
      <c r="H269" s="726"/>
      <c r="I269" s="726"/>
      <c r="J269" s="726"/>
      <c r="K269" s="727"/>
    </row>
    <row r="270" spans="1:11" ht="15.75" hidden="1" thickBot="1" x14ac:dyDescent="0.3">
      <c r="A270" s="725"/>
      <c r="B270" s="726"/>
      <c r="C270" s="726"/>
      <c r="D270" s="726"/>
      <c r="E270" s="726"/>
      <c r="F270" s="727"/>
      <c r="G270" s="725"/>
      <c r="H270" s="726"/>
      <c r="I270" s="726"/>
      <c r="J270" s="726"/>
      <c r="K270" s="727"/>
    </row>
    <row r="271" spans="1:11" ht="15.75" hidden="1" thickBot="1" x14ac:dyDescent="0.3">
      <c r="A271" s="725"/>
      <c r="B271" s="726"/>
      <c r="C271" s="726"/>
      <c r="D271" s="726"/>
      <c r="E271" s="726"/>
      <c r="F271" s="727"/>
      <c r="G271" s="725"/>
      <c r="H271" s="726"/>
      <c r="I271" s="726"/>
      <c r="J271" s="726"/>
      <c r="K271" s="727"/>
    </row>
    <row r="272" spans="1:11" ht="15.75" hidden="1" thickBot="1" x14ac:dyDescent="0.3">
      <c r="A272" s="725"/>
      <c r="B272" s="726"/>
      <c r="C272" s="726"/>
      <c r="D272" s="726"/>
      <c r="E272" s="726"/>
      <c r="F272" s="727"/>
      <c r="G272" s="725"/>
      <c r="H272" s="726"/>
      <c r="I272" s="726"/>
      <c r="J272" s="726"/>
      <c r="K272" s="727"/>
    </row>
    <row r="273" spans="1:11" ht="15.75" hidden="1" thickBot="1" x14ac:dyDescent="0.3">
      <c r="A273" s="725"/>
      <c r="B273" s="726"/>
      <c r="C273" s="726"/>
      <c r="D273" s="726"/>
      <c r="E273" s="726"/>
      <c r="F273" s="727"/>
      <c r="G273" s="725"/>
      <c r="H273" s="726"/>
      <c r="I273" s="726"/>
      <c r="J273" s="726"/>
      <c r="K273" s="727"/>
    </row>
    <row r="274" spans="1:11" ht="15.75" hidden="1" thickBot="1" x14ac:dyDescent="0.3">
      <c r="A274" s="725"/>
      <c r="B274" s="726"/>
      <c r="C274" s="726"/>
      <c r="D274" s="726"/>
      <c r="E274" s="726"/>
      <c r="F274" s="727"/>
      <c r="G274" s="725"/>
      <c r="H274" s="726"/>
      <c r="I274" s="726"/>
      <c r="J274" s="726"/>
      <c r="K274" s="727"/>
    </row>
    <row r="275" spans="1:11" ht="15.75" hidden="1" thickBot="1" x14ac:dyDescent="0.3">
      <c r="A275" s="725"/>
      <c r="B275" s="726"/>
      <c r="C275" s="726"/>
      <c r="D275" s="726"/>
      <c r="E275" s="726"/>
      <c r="F275" s="727"/>
      <c r="G275" s="725"/>
      <c r="H275" s="726"/>
      <c r="I275" s="726"/>
      <c r="J275" s="726"/>
      <c r="K275" s="727"/>
    </row>
    <row r="276" spans="1:11" ht="15.75" hidden="1" thickBot="1" x14ac:dyDescent="0.3">
      <c r="A276" s="756" t="s">
        <v>644</v>
      </c>
      <c r="B276" s="757"/>
      <c r="C276" s="757"/>
      <c r="D276" s="757"/>
      <c r="E276" s="757"/>
      <c r="F276" s="758"/>
      <c r="G276" s="762" t="s">
        <v>645</v>
      </c>
      <c r="H276" s="763"/>
      <c r="I276" s="763"/>
      <c r="J276" s="763"/>
      <c r="K276" s="764"/>
    </row>
    <row r="277" spans="1:11" ht="15.75" hidden="1" thickBot="1" x14ac:dyDescent="0.3">
      <c r="A277" s="759"/>
      <c r="B277" s="760"/>
      <c r="C277" s="760"/>
      <c r="D277" s="760"/>
      <c r="E277" s="760"/>
      <c r="F277" s="761"/>
      <c r="G277" s="765"/>
      <c r="H277" s="766"/>
      <c r="I277" s="766"/>
      <c r="J277" s="766"/>
      <c r="K277" s="767"/>
    </row>
    <row r="278" spans="1:11" ht="15.75" hidden="1" thickBot="1" x14ac:dyDescent="0.3">
      <c r="A278" s="740" t="s">
        <v>587</v>
      </c>
      <c r="B278" s="741"/>
      <c r="C278" s="741"/>
      <c r="D278" s="741"/>
      <c r="E278" s="741"/>
      <c r="F278" s="742"/>
      <c r="G278" s="740" t="s">
        <v>588</v>
      </c>
      <c r="H278" s="741"/>
      <c r="I278" s="741"/>
      <c r="J278" s="741"/>
      <c r="K278" s="742"/>
    </row>
    <row r="279" spans="1:11" ht="15.75" hidden="1" thickBot="1" x14ac:dyDescent="0.3">
      <c r="A279" s="725"/>
      <c r="B279" s="726"/>
      <c r="C279" s="726"/>
      <c r="D279" s="726"/>
      <c r="E279" s="726"/>
      <c r="F279" s="727"/>
      <c r="G279" s="725"/>
      <c r="H279" s="726"/>
      <c r="I279" s="726"/>
      <c r="J279" s="726"/>
      <c r="K279" s="727"/>
    </row>
    <row r="280" spans="1:11" ht="15.75" hidden="1" thickBot="1" x14ac:dyDescent="0.3">
      <c r="A280" s="725"/>
      <c r="B280" s="726"/>
      <c r="C280" s="726"/>
      <c r="D280" s="726"/>
      <c r="E280" s="726"/>
      <c r="F280" s="727"/>
      <c r="G280" s="725"/>
      <c r="H280" s="726"/>
      <c r="I280" s="726"/>
      <c r="J280" s="726"/>
      <c r="K280" s="727"/>
    </row>
    <row r="281" spans="1:11" ht="15.75" hidden="1" thickBot="1" x14ac:dyDescent="0.3">
      <c r="A281" s="725"/>
      <c r="B281" s="726"/>
      <c r="C281" s="726"/>
      <c r="D281" s="726"/>
      <c r="E281" s="726"/>
      <c r="F281" s="727"/>
      <c r="G281" s="725"/>
      <c r="H281" s="726"/>
      <c r="I281" s="726"/>
      <c r="J281" s="726"/>
      <c r="K281" s="727"/>
    </row>
    <row r="282" spans="1:11" ht="15.75" hidden="1" thickBot="1" x14ac:dyDescent="0.3">
      <c r="A282" s="725"/>
      <c r="B282" s="726"/>
      <c r="C282" s="726"/>
      <c r="D282" s="726"/>
      <c r="E282" s="726"/>
      <c r="F282" s="727"/>
      <c r="G282" s="725"/>
      <c r="H282" s="726"/>
      <c r="I282" s="726"/>
      <c r="J282" s="726"/>
      <c r="K282" s="727"/>
    </row>
    <row r="283" spans="1:11" ht="15.75" hidden="1" thickBot="1" x14ac:dyDescent="0.3">
      <c r="A283" s="725"/>
      <c r="B283" s="726"/>
      <c r="C283" s="726"/>
      <c r="D283" s="726"/>
      <c r="E283" s="726"/>
      <c r="F283" s="727"/>
      <c r="G283" s="725"/>
      <c r="H283" s="726"/>
      <c r="I283" s="726"/>
      <c r="J283" s="726"/>
      <c r="K283" s="727"/>
    </row>
    <row r="284" spans="1:11" ht="15.75" hidden="1" thickBot="1" x14ac:dyDescent="0.3">
      <c r="A284" s="725"/>
      <c r="B284" s="726"/>
      <c r="C284" s="726"/>
      <c r="D284" s="726"/>
      <c r="E284" s="726"/>
      <c r="F284" s="727"/>
      <c r="G284" s="725"/>
      <c r="H284" s="726"/>
      <c r="I284" s="726"/>
      <c r="J284" s="726"/>
      <c r="K284" s="727"/>
    </row>
    <row r="285" spans="1:11" ht="15.75" hidden="1" thickBot="1" x14ac:dyDescent="0.3">
      <c r="A285" s="725"/>
      <c r="B285" s="726"/>
      <c r="C285" s="726"/>
      <c r="D285" s="726"/>
      <c r="E285" s="726"/>
      <c r="F285" s="727"/>
      <c r="G285" s="725"/>
      <c r="H285" s="726"/>
      <c r="I285" s="726"/>
      <c r="J285" s="726"/>
      <c r="K285" s="727"/>
    </row>
    <row r="286" spans="1:11" ht="15.75" hidden="1" thickBot="1" x14ac:dyDescent="0.3">
      <c r="A286" s="725"/>
      <c r="B286" s="726"/>
      <c r="C286" s="726"/>
      <c r="D286" s="726"/>
      <c r="E286" s="726"/>
      <c r="F286" s="727"/>
      <c r="G286" s="725"/>
      <c r="H286" s="726"/>
      <c r="I286" s="726"/>
      <c r="J286" s="726"/>
      <c r="K286" s="727"/>
    </row>
    <row r="287" spans="1:11" ht="15.75" hidden="1" thickBot="1" x14ac:dyDescent="0.3">
      <c r="A287" s="725"/>
      <c r="B287" s="726"/>
      <c r="C287" s="726"/>
      <c r="D287" s="726"/>
      <c r="E287" s="726"/>
      <c r="F287" s="727"/>
      <c r="G287" s="725"/>
      <c r="H287" s="726"/>
      <c r="I287" s="726"/>
      <c r="J287" s="726"/>
      <c r="K287" s="727"/>
    </row>
    <row r="288" spans="1:11" ht="15.75" hidden="1" thickBot="1" x14ac:dyDescent="0.3">
      <c r="A288" s="725"/>
      <c r="B288" s="726"/>
      <c r="C288" s="726"/>
      <c r="D288" s="726"/>
      <c r="E288" s="726"/>
      <c r="F288" s="727"/>
      <c r="G288" s="725"/>
      <c r="H288" s="726"/>
      <c r="I288" s="726"/>
      <c r="J288" s="726"/>
      <c r="K288" s="727"/>
    </row>
    <row r="289" spans="1:11" ht="15.75" hidden="1" thickBot="1" x14ac:dyDescent="0.3">
      <c r="A289" s="725"/>
      <c r="B289" s="726"/>
      <c r="C289" s="726"/>
      <c r="D289" s="726"/>
      <c r="E289" s="726"/>
      <c r="F289" s="727"/>
      <c r="G289" s="725"/>
      <c r="H289" s="726"/>
      <c r="I289" s="726"/>
      <c r="J289" s="726"/>
      <c r="K289" s="727"/>
    </row>
    <row r="290" spans="1:11" ht="15.75" hidden="1" thickBot="1" x14ac:dyDescent="0.3">
      <c r="A290" s="725"/>
      <c r="B290" s="726"/>
      <c r="C290" s="726"/>
      <c r="D290" s="726"/>
      <c r="E290" s="726"/>
      <c r="F290" s="727"/>
      <c r="G290" s="725"/>
      <c r="H290" s="726"/>
      <c r="I290" s="726"/>
      <c r="J290" s="726"/>
      <c r="K290" s="727"/>
    </row>
    <row r="291" spans="1:11" ht="15.75" hidden="1" thickBot="1" x14ac:dyDescent="0.3">
      <c r="A291" s="725"/>
      <c r="B291" s="726"/>
      <c r="C291" s="726"/>
      <c r="D291" s="726"/>
      <c r="E291" s="726"/>
      <c r="F291" s="727"/>
      <c r="G291" s="725"/>
      <c r="H291" s="726"/>
      <c r="I291" s="726"/>
      <c r="J291" s="726"/>
      <c r="K291" s="727"/>
    </row>
    <row r="292" spans="1:11" ht="15.75" hidden="1" thickBot="1" x14ac:dyDescent="0.3">
      <c r="A292" s="756" t="s">
        <v>628</v>
      </c>
      <c r="B292" s="757"/>
      <c r="C292" s="757"/>
      <c r="D292" s="757"/>
      <c r="E292" s="757"/>
      <c r="F292" s="758"/>
      <c r="G292" s="762" t="s">
        <v>632</v>
      </c>
      <c r="H292" s="763"/>
      <c r="I292" s="763"/>
      <c r="J292" s="763"/>
      <c r="K292" s="764"/>
    </row>
    <row r="293" spans="1:11" ht="15.75" hidden="1" thickBot="1" x14ac:dyDescent="0.3">
      <c r="A293" s="759"/>
      <c r="B293" s="760"/>
      <c r="C293" s="760"/>
      <c r="D293" s="760"/>
      <c r="E293" s="760"/>
      <c r="F293" s="761"/>
      <c r="G293" s="765"/>
      <c r="H293" s="766"/>
      <c r="I293" s="766"/>
      <c r="J293" s="766"/>
      <c r="K293" s="767"/>
    </row>
    <row r="294" spans="1:11" x14ac:dyDescent="0.25">
      <c r="A294" s="740" t="s">
        <v>589</v>
      </c>
      <c r="B294" s="741"/>
      <c r="C294" s="741"/>
      <c r="D294" s="741"/>
      <c r="E294" s="741"/>
      <c r="F294" s="742"/>
      <c r="G294" s="740" t="s">
        <v>590</v>
      </c>
      <c r="H294" s="741"/>
      <c r="I294" s="741"/>
      <c r="J294" s="741"/>
      <c r="K294" s="742"/>
    </row>
    <row r="295" spans="1:11" x14ac:dyDescent="0.25">
      <c r="A295" s="725"/>
      <c r="B295" s="726"/>
      <c r="C295" s="726"/>
      <c r="D295" s="726"/>
      <c r="E295" s="726"/>
      <c r="F295" s="727"/>
      <c r="G295" s="725"/>
      <c r="H295" s="726"/>
      <c r="I295" s="726"/>
      <c r="J295" s="726"/>
      <c r="K295" s="727"/>
    </row>
    <row r="296" spans="1:11" x14ac:dyDescent="0.25">
      <c r="A296" s="725"/>
      <c r="B296" s="726"/>
      <c r="C296" s="726"/>
      <c r="D296" s="726"/>
      <c r="E296" s="726"/>
      <c r="F296" s="727"/>
      <c r="G296" s="725"/>
      <c r="H296" s="726"/>
      <c r="I296" s="726"/>
      <c r="J296" s="726"/>
      <c r="K296" s="727"/>
    </row>
    <row r="297" spans="1:11" x14ac:dyDescent="0.25">
      <c r="A297" s="725"/>
      <c r="B297" s="726"/>
      <c r="C297" s="726"/>
      <c r="D297" s="726"/>
      <c r="E297" s="726"/>
      <c r="F297" s="727"/>
      <c r="G297" s="725"/>
      <c r="H297" s="726"/>
      <c r="I297" s="726"/>
      <c r="J297" s="726"/>
      <c r="K297" s="727"/>
    </row>
    <row r="298" spans="1:11" x14ac:dyDescent="0.25">
      <c r="A298" s="725"/>
      <c r="B298" s="726"/>
      <c r="C298" s="726"/>
      <c r="D298" s="726"/>
      <c r="E298" s="726"/>
      <c r="F298" s="727"/>
      <c r="G298" s="725"/>
      <c r="H298" s="726"/>
      <c r="I298" s="726"/>
      <c r="J298" s="726"/>
      <c r="K298" s="727"/>
    </row>
    <row r="299" spans="1:11" x14ac:dyDescent="0.25">
      <c r="A299" s="725"/>
      <c r="B299" s="726"/>
      <c r="C299" s="726"/>
      <c r="D299" s="726"/>
      <c r="E299" s="726"/>
      <c r="F299" s="727"/>
      <c r="G299" s="725"/>
      <c r="H299" s="726"/>
      <c r="I299" s="726"/>
      <c r="J299" s="726"/>
      <c r="K299" s="727"/>
    </row>
    <row r="300" spans="1:11" x14ac:dyDescent="0.25">
      <c r="A300" s="725"/>
      <c r="B300" s="726"/>
      <c r="C300" s="726"/>
      <c r="D300" s="726"/>
      <c r="E300" s="726"/>
      <c r="F300" s="727"/>
      <c r="G300" s="725"/>
      <c r="H300" s="726"/>
      <c r="I300" s="726"/>
      <c r="J300" s="726"/>
      <c r="K300" s="727"/>
    </row>
    <row r="301" spans="1:11" x14ac:dyDescent="0.25">
      <c r="A301" s="725"/>
      <c r="B301" s="726"/>
      <c r="C301" s="726"/>
      <c r="D301" s="726"/>
      <c r="E301" s="726"/>
      <c r="F301" s="727"/>
      <c r="G301" s="725"/>
      <c r="H301" s="726"/>
      <c r="I301" s="726"/>
      <c r="J301" s="726"/>
      <c r="K301" s="727"/>
    </row>
    <row r="302" spans="1:11" x14ac:dyDescent="0.25">
      <c r="A302" s="725"/>
      <c r="B302" s="726"/>
      <c r="C302" s="726"/>
      <c r="D302" s="726"/>
      <c r="E302" s="726"/>
      <c r="F302" s="727"/>
      <c r="G302" s="725"/>
      <c r="H302" s="726"/>
      <c r="I302" s="726"/>
      <c r="J302" s="726"/>
      <c r="K302" s="727"/>
    </row>
    <row r="303" spans="1:11" x14ac:dyDescent="0.25">
      <c r="A303" s="725"/>
      <c r="B303" s="726"/>
      <c r="C303" s="726"/>
      <c r="D303" s="726"/>
      <c r="E303" s="726"/>
      <c r="F303" s="727"/>
      <c r="G303" s="725"/>
      <c r="H303" s="726"/>
      <c r="I303" s="726"/>
      <c r="J303" s="726"/>
      <c r="K303" s="727"/>
    </row>
    <row r="304" spans="1:11" x14ac:dyDescent="0.25">
      <c r="A304" s="725"/>
      <c r="B304" s="726"/>
      <c r="C304" s="726"/>
      <c r="D304" s="726"/>
      <c r="E304" s="726"/>
      <c r="F304" s="727"/>
      <c r="G304" s="725"/>
      <c r="H304" s="726"/>
      <c r="I304" s="726"/>
      <c r="J304" s="726"/>
      <c r="K304" s="727"/>
    </row>
    <row r="305" spans="1:11" x14ac:dyDescent="0.25">
      <c r="A305" s="725"/>
      <c r="B305" s="726"/>
      <c r="C305" s="726"/>
      <c r="D305" s="726"/>
      <c r="E305" s="726"/>
      <c r="F305" s="727"/>
      <c r="G305" s="725"/>
      <c r="H305" s="726"/>
      <c r="I305" s="726"/>
      <c r="J305" s="726"/>
      <c r="K305" s="727"/>
    </row>
    <row r="306" spans="1:11" x14ac:dyDescent="0.25">
      <c r="A306" s="725"/>
      <c r="B306" s="726"/>
      <c r="C306" s="726"/>
      <c r="D306" s="726"/>
      <c r="E306" s="726"/>
      <c r="F306" s="727"/>
      <c r="G306" s="725"/>
      <c r="H306" s="726"/>
      <c r="I306" s="726"/>
      <c r="J306" s="726"/>
      <c r="K306" s="727"/>
    </row>
    <row r="307" spans="1:11" ht="15.75" thickBot="1" x14ac:dyDescent="0.3">
      <c r="A307" s="725"/>
      <c r="B307" s="726"/>
      <c r="C307" s="726"/>
      <c r="D307" s="726"/>
      <c r="E307" s="726"/>
      <c r="F307" s="727"/>
      <c r="G307" s="725"/>
      <c r="H307" s="726"/>
      <c r="I307" s="726"/>
      <c r="J307" s="726"/>
      <c r="K307" s="727"/>
    </row>
    <row r="308" spans="1:11" x14ac:dyDescent="0.25">
      <c r="A308" s="762" t="s">
        <v>1127</v>
      </c>
      <c r="B308" s="763"/>
      <c r="C308" s="763"/>
      <c r="D308" s="763"/>
      <c r="E308" s="763"/>
      <c r="F308" s="764"/>
      <c r="G308" s="762" t="s">
        <v>1128</v>
      </c>
      <c r="H308" s="763"/>
      <c r="I308" s="763"/>
      <c r="J308" s="763"/>
      <c r="K308" s="764"/>
    </row>
    <row r="309" spans="1:11" ht="15.75" thickBot="1" x14ac:dyDescent="0.3">
      <c r="A309" s="765"/>
      <c r="B309" s="766"/>
      <c r="C309" s="766"/>
      <c r="D309" s="766"/>
      <c r="E309" s="766"/>
      <c r="F309" s="767"/>
      <c r="G309" s="765"/>
      <c r="H309" s="766"/>
      <c r="I309" s="766"/>
      <c r="J309" s="766"/>
      <c r="K309" s="767"/>
    </row>
    <row r="310" spans="1:11" x14ac:dyDescent="0.25">
      <c r="A310" s="740" t="s">
        <v>589</v>
      </c>
      <c r="B310" s="741"/>
      <c r="C310" s="741"/>
      <c r="D310" s="741"/>
      <c r="E310" s="741"/>
      <c r="F310" s="742"/>
      <c r="G310" s="740" t="s">
        <v>590</v>
      </c>
      <c r="H310" s="741"/>
      <c r="I310" s="741"/>
      <c r="J310" s="741"/>
      <c r="K310" s="742"/>
    </row>
    <row r="311" spans="1:11" x14ac:dyDescent="0.25">
      <c r="A311" s="725"/>
      <c r="B311" s="726"/>
      <c r="C311" s="726"/>
      <c r="D311" s="726"/>
      <c r="E311" s="726"/>
      <c r="F311" s="727"/>
      <c r="G311" s="725"/>
      <c r="H311" s="726"/>
      <c r="I311" s="726"/>
      <c r="J311" s="726"/>
      <c r="K311" s="727"/>
    </row>
    <row r="312" spans="1:11" x14ac:dyDescent="0.25">
      <c r="A312" s="725"/>
      <c r="B312" s="726"/>
      <c r="C312" s="726"/>
      <c r="D312" s="726"/>
      <c r="E312" s="726"/>
      <c r="F312" s="727"/>
      <c r="G312" s="725"/>
      <c r="H312" s="726"/>
      <c r="I312" s="726"/>
      <c r="J312" s="726"/>
      <c r="K312" s="727"/>
    </row>
    <row r="313" spans="1:11" x14ac:dyDescent="0.25">
      <c r="A313" s="725"/>
      <c r="B313" s="726"/>
      <c r="C313" s="726"/>
      <c r="D313" s="726"/>
      <c r="E313" s="726"/>
      <c r="F313" s="727"/>
      <c r="G313" s="725"/>
      <c r="H313" s="726"/>
      <c r="I313" s="726"/>
      <c r="J313" s="726"/>
      <c r="K313" s="727"/>
    </row>
    <row r="314" spans="1:11" x14ac:dyDescent="0.25">
      <c r="A314" s="725"/>
      <c r="B314" s="726"/>
      <c r="C314" s="726"/>
      <c r="D314" s="726"/>
      <c r="E314" s="726"/>
      <c r="F314" s="727"/>
      <c r="G314" s="725"/>
      <c r="H314" s="726"/>
      <c r="I314" s="726"/>
      <c r="J314" s="726"/>
      <c r="K314" s="727"/>
    </row>
    <row r="315" spans="1:11" x14ac:dyDescent="0.25">
      <c r="A315" s="725"/>
      <c r="B315" s="726"/>
      <c r="C315" s="726"/>
      <c r="D315" s="726"/>
      <c r="E315" s="726"/>
      <c r="F315" s="727"/>
      <c r="G315" s="725"/>
      <c r="H315" s="726"/>
      <c r="I315" s="726"/>
      <c r="J315" s="726"/>
      <c r="K315" s="727"/>
    </row>
    <row r="316" spans="1:11" x14ac:dyDescent="0.25">
      <c r="A316" s="725"/>
      <c r="B316" s="726"/>
      <c r="C316" s="726"/>
      <c r="D316" s="726"/>
      <c r="E316" s="726"/>
      <c r="F316" s="727"/>
      <c r="G316" s="725"/>
      <c r="H316" s="726"/>
      <c r="I316" s="726"/>
      <c r="J316" s="726"/>
      <c r="K316" s="727"/>
    </row>
    <row r="317" spans="1:11" x14ac:dyDescent="0.25">
      <c r="A317" s="725"/>
      <c r="B317" s="726"/>
      <c r="C317" s="726"/>
      <c r="D317" s="726"/>
      <c r="E317" s="726"/>
      <c r="F317" s="727"/>
      <c r="G317" s="725"/>
      <c r="H317" s="726"/>
      <c r="I317" s="726"/>
      <c r="J317" s="726"/>
      <c r="K317" s="727"/>
    </row>
    <row r="318" spans="1:11" x14ac:dyDescent="0.25">
      <c r="A318" s="725"/>
      <c r="B318" s="726"/>
      <c r="C318" s="726"/>
      <c r="D318" s="726"/>
      <c r="E318" s="726"/>
      <c r="F318" s="727"/>
      <c r="G318" s="725"/>
      <c r="H318" s="726"/>
      <c r="I318" s="726"/>
      <c r="J318" s="726"/>
      <c r="K318" s="727"/>
    </row>
    <row r="319" spans="1:11" x14ac:dyDescent="0.25">
      <c r="A319" s="725"/>
      <c r="B319" s="726"/>
      <c r="C319" s="726"/>
      <c r="D319" s="726"/>
      <c r="E319" s="726"/>
      <c r="F319" s="727"/>
      <c r="G319" s="725"/>
      <c r="H319" s="726"/>
      <c r="I319" s="726"/>
      <c r="J319" s="726"/>
      <c r="K319" s="727"/>
    </row>
    <row r="320" spans="1:11" x14ac:dyDescent="0.25">
      <c r="A320" s="725"/>
      <c r="B320" s="726"/>
      <c r="C320" s="726"/>
      <c r="D320" s="726"/>
      <c r="E320" s="726"/>
      <c r="F320" s="727"/>
      <c r="G320" s="725"/>
      <c r="H320" s="726"/>
      <c r="I320" s="726"/>
      <c r="J320" s="726"/>
      <c r="K320" s="727"/>
    </row>
    <row r="321" spans="1:11" x14ac:dyDescent="0.25">
      <c r="A321" s="725"/>
      <c r="B321" s="726"/>
      <c r="C321" s="726"/>
      <c r="D321" s="726"/>
      <c r="E321" s="726"/>
      <c r="F321" s="727"/>
      <c r="G321" s="725"/>
      <c r="H321" s="726"/>
      <c r="I321" s="726"/>
      <c r="J321" s="726"/>
      <c r="K321" s="727"/>
    </row>
    <row r="322" spans="1:11" x14ac:dyDescent="0.25">
      <c r="A322" s="725"/>
      <c r="B322" s="726"/>
      <c r="C322" s="726"/>
      <c r="D322" s="726"/>
      <c r="E322" s="726"/>
      <c r="F322" s="727"/>
      <c r="G322" s="725"/>
      <c r="H322" s="726"/>
      <c r="I322" s="726"/>
      <c r="J322" s="726"/>
      <c r="K322" s="727"/>
    </row>
    <row r="323" spans="1:11" ht="15.75" thickBot="1" x14ac:dyDescent="0.3">
      <c r="A323" s="725"/>
      <c r="B323" s="726"/>
      <c r="C323" s="726"/>
      <c r="D323" s="726"/>
      <c r="E323" s="726"/>
      <c r="F323" s="727"/>
      <c r="G323" s="725"/>
      <c r="H323" s="726"/>
      <c r="I323" s="726"/>
      <c r="J323" s="726"/>
      <c r="K323" s="727"/>
    </row>
    <row r="324" spans="1:11" x14ac:dyDescent="0.25">
      <c r="A324" s="762" t="s">
        <v>1129</v>
      </c>
      <c r="B324" s="763"/>
      <c r="C324" s="763"/>
      <c r="D324" s="763"/>
      <c r="E324" s="763"/>
      <c r="F324" s="764"/>
      <c r="G324" s="762" t="s">
        <v>1130</v>
      </c>
      <c r="H324" s="763"/>
      <c r="I324" s="763"/>
      <c r="J324" s="763"/>
      <c r="K324" s="764"/>
    </row>
    <row r="325" spans="1:11" ht="15.75" thickBot="1" x14ac:dyDescent="0.3">
      <c r="A325" s="765"/>
      <c r="B325" s="766"/>
      <c r="C325" s="766"/>
      <c r="D325" s="766"/>
      <c r="E325" s="766"/>
      <c r="F325" s="767"/>
      <c r="G325" s="765"/>
      <c r="H325" s="766"/>
      <c r="I325" s="766"/>
      <c r="J325" s="766"/>
      <c r="K325" s="767"/>
    </row>
    <row r="326" spans="1:11" x14ac:dyDescent="0.25">
      <c r="A326" s="725"/>
      <c r="B326" s="726"/>
      <c r="C326" s="726"/>
      <c r="D326" s="726"/>
      <c r="E326" s="726"/>
      <c r="F326" s="727"/>
      <c r="G326" s="725" t="s">
        <v>534</v>
      </c>
      <c r="H326" s="726"/>
      <c r="I326" s="726"/>
      <c r="J326" s="726"/>
      <c r="K326" s="727"/>
    </row>
    <row r="327" spans="1:11" x14ac:dyDescent="0.25">
      <c r="A327" s="725"/>
      <c r="B327" s="726"/>
      <c r="C327" s="726"/>
      <c r="D327" s="726"/>
      <c r="E327" s="726"/>
      <c r="F327" s="727"/>
      <c r="G327" s="725"/>
      <c r="H327" s="726"/>
      <c r="I327" s="726"/>
      <c r="J327" s="726"/>
      <c r="K327" s="727"/>
    </row>
    <row r="328" spans="1:11" x14ac:dyDescent="0.25">
      <c r="A328" s="725"/>
      <c r="B328" s="726"/>
      <c r="C328" s="726"/>
      <c r="D328" s="726"/>
      <c r="E328" s="726"/>
      <c r="F328" s="727"/>
      <c r="G328" s="725"/>
      <c r="H328" s="726"/>
      <c r="I328" s="726"/>
      <c r="J328" s="726"/>
      <c r="K328" s="727"/>
    </row>
    <row r="329" spans="1:11" x14ac:dyDescent="0.25">
      <c r="A329" s="725"/>
      <c r="B329" s="726"/>
      <c r="C329" s="726"/>
      <c r="D329" s="726"/>
      <c r="E329" s="726"/>
      <c r="F329" s="727"/>
      <c r="G329" s="725"/>
      <c r="H329" s="726"/>
      <c r="I329" s="726"/>
      <c r="J329" s="726"/>
      <c r="K329" s="727"/>
    </row>
    <row r="330" spans="1:11" x14ac:dyDescent="0.25">
      <c r="A330" s="725"/>
      <c r="B330" s="726"/>
      <c r="C330" s="726"/>
      <c r="D330" s="726"/>
      <c r="E330" s="726"/>
      <c r="F330" s="727"/>
      <c r="G330" s="725"/>
      <c r="H330" s="726"/>
      <c r="I330" s="726"/>
      <c r="J330" s="726"/>
      <c r="K330" s="727"/>
    </row>
    <row r="331" spans="1:11" x14ac:dyDescent="0.25">
      <c r="A331" s="725"/>
      <c r="B331" s="726"/>
      <c r="C331" s="726"/>
      <c r="D331" s="726"/>
      <c r="E331" s="726"/>
      <c r="F331" s="727"/>
      <c r="G331" s="725"/>
      <c r="H331" s="726"/>
      <c r="I331" s="726"/>
      <c r="J331" s="726"/>
      <c r="K331" s="727"/>
    </row>
    <row r="332" spans="1:11" x14ac:dyDescent="0.25">
      <c r="A332" s="725"/>
      <c r="B332" s="726"/>
      <c r="C332" s="726"/>
      <c r="D332" s="726"/>
      <c r="E332" s="726"/>
      <c r="F332" s="727"/>
      <c r="G332" s="725"/>
      <c r="H332" s="726"/>
      <c r="I332" s="726"/>
      <c r="J332" s="726"/>
      <c r="K332" s="727"/>
    </row>
    <row r="333" spans="1:11" x14ac:dyDescent="0.25">
      <c r="A333" s="725"/>
      <c r="B333" s="726"/>
      <c r="C333" s="726"/>
      <c r="D333" s="726"/>
      <c r="E333" s="726"/>
      <c r="F333" s="727"/>
      <c r="G333" s="725"/>
      <c r="H333" s="726"/>
      <c r="I333" s="726"/>
      <c r="J333" s="726"/>
      <c r="K333" s="727"/>
    </row>
    <row r="334" spans="1:11" x14ac:dyDescent="0.25">
      <c r="A334" s="725"/>
      <c r="B334" s="726"/>
      <c r="C334" s="726"/>
      <c r="D334" s="726"/>
      <c r="E334" s="726"/>
      <c r="F334" s="727"/>
      <c r="G334" s="725"/>
      <c r="H334" s="726"/>
      <c r="I334" s="726"/>
      <c r="J334" s="726"/>
      <c r="K334" s="727"/>
    </row>
    <row r="335" spans="1:11" x14ac:dyDescent="0.25">
      <c r="A335" s="725"/>
      <c r="B335" s="726"/>
      <c r="C335" s="726"/>
      <c r="D335" s="726"/>
      <c r="E335" s="726"/>
      <c r="F335" s="727"/>
      <c r="G335" s="725"/>
      <c r="H335" s="726"/>
      <c r="I335" s="726"/>
      <c r="J335" s="726"/>
      <c r="K335" s="727"/>
    </row>
    <row r="336" spans="1:11" x14ac:dyDescent="0.25">
      <c r="A336" s="725"/>
      <c r="B336" s="726"/>
      <c r="C336" s="726"/>
      <c r="D336" s="726"/>
      <c r="E336" s="726"/>
      <c r="F336" s="727"/>
      <c r="G336" s="725"/>
      <c r="H336" s="726"/>
      <c r="I336" s="726"/>
      <c r="J336" s="726"/>
      <c r="K336" s="727"/>
    </row>
    <row r="337" spans="1:11" x14ac:dyDescent="0.25">
      <c r="A337" s="725"/>
      <c r="B337" s="726"/>
      <c r="C337" s="726"/>
      <c r="D337" s="726"/>
      <c r="E337" s="726"/>
      <c r="F337" s="727"/>
      <c r="G337" s="725"/>
      <c r="H337" s="726"/>
      <c r="I337" s="726"/>
      <c r="J337" s="726"/>
      <c r="K337" s="727"/>
    </row>
    <row r="338" spans="1:11" x14ac:dyDescent="0.25">
      <c r="A338" s="725"/>
      <c r="B338" s="726"/>
      <c r="C338" s="726"/>
      <c r="D338" s="726"/>
      <c r="E338" s="726"/>
      <c r="F338" s="727"/>
      <c r="G338" s="725"/>
      <c r="H338" s="726"/>
      <c r="I338" s="726"/>
      <c r="J338" s="726"/>
      <c r="K338" s="727"/>
    </row>
    <row r="339" spans="1:11" ht="15.75" thickBot="1" x14ac:dyDescent="0.3">
      <c r="A339" s="725"/>
      <c r="B339" s="726"/>
      <c r="C339" s="726"/>
      <c r="D339" s="726"/>
      <c r="E339" s="726"/>
      <c r="F339" s="727"/>
      <c r="G339" s="725"/>
      <c r="H339" s="726"/>
      <c r="I339" s="726"/>
      <c r="J339" s="726"/>
      <c r="K339" s="727"/>
    </row>
    <row r="340" spans="1:11" x14ac:dyDescent="0.25">
      <c r="A340" s="756" t="s">
        <v>1131</v>
      </c>
      <c r="B340" s="757"/>
      <c r="C340" s="757"/>
      <c r="D340" s="757"/>
      <c r="E340" s="757"/>
      <c r="F340" s="758"/>
      <c r="G340" s="762" t="s">
        <v>1132</v>
      </c>
      <c r="H340" s="763"/>
      <c r="I340" s="763"/>
      <c r="J340" s="763"/>
      <c r="K340" s="764"/>
    </row>
    <row r="341" spans="1:11" ht="15.75" thickBot="1" x14ac:dyDescent="0.3">
      <c r="A341" s="759"/>
      <c r="B341" s="760"/>
      <c r="C341" s="760"/>
      <c r="D341" s="760"/>
      <c r="E341" s="760"/>
      <c r="F341" s="761"/>
      <c r="G341" s="765"/>
      <c r="H341" s="766"/>
      <c r="I341" s="766"/>
      <c r="J341" s="766"/>
      <c r="K341" s="767"/>
    </row>
    <row r="342" spans="1:11" x14ac:dyDescent="0.25">
      <c r="A342" s="725"/>
      <c r="B342" s="726"/>
      <c r="C342" s="726"/>
      <c r="D342" s="726"/>
      <c r="E342" s="726"/>
      <c r="F342" s="727"/>
      <c r="G342" s="725" t="s">
        <v>534</v>
      </c>
      <c r="H342" s="726"/>
      <c r="I342" s="726"/>
      <c r="J342" s="726"/>
      <c r="K342" s="727"/>
    </row>
    <row r="343" spans="1:11" x14ac:dyDescent="0.25">
      <c r="A343" s="725"/>
      <c r="B343" s="726"/>
      <c r="C343" s="726"/>
      <c r="D343" s="726"/>
      <c r="E343" s="726"/>
      <c r="F343" s="727"/>
      <c r="G343" s="725"/>
      <c r="H343" s="726"/>
      <c r="I343" s="726"/>
      <c r="J343" s="726"/>
      <c r="K343" s="727"/>
    </row>
    <row r="344" spans="1:11" x14ac:dyDescent="0.25">
      <c r="A344" s="725"/>
      <c r="B344" s="726"/>
      <c r="C344" s="726"/>
      <c r="D344" s="726"/>
      <c r="E344" s="726"/>
      <c r="F344" s="727"/>
      <c r="G344" s="725"/>
      <c r="H344" s="726"/>
      <c r="I344" s="726"/>
      <c r="J344" s="726"/>
      <c r="K344" s="727"/>
    </row>
    <row r="345" spans="1:11" x14ac:dyDescent="0.25">
      <c r="A345" s="725"/>
      <c r="B345" s="726"/>
      <c r="C345" s="726"/>
      <c r="D345" s="726"/>
      <c r="E345" s="726"/>
      <c r="F345" s="727"/>
      <c r="G345" s="725"/>
      <c r="H345" s="726"/>
      <c r="I345" s="726"/>
      <c r="J345" s="726"/>
      <c r="K345" s="727"/>
    </row>
    <row r="346" spans="1:11" x14ac:dyDescent="0.25">
      <c r="A346" s="725"/>
      <c r="B346" s="726"/>
      <c r="C346" s="726"/>
      <c r="D346" s="726"/>
      <c r="E346" s="726"/>
      <c r="F346" s="727"/>
      <c r="G346" s="725"/>
      <c r="H346" s="726"/>
      <c r="I346" s="726"/>
      <c r="J346" s="726"/>
      <c r="K346" s="727"/>
    </row>
    <row r="347" spans="1:11" x14ac:dyDescent="0.25">
      <c r="A347" s="725"/>
      <c r="B347" s="726"/>
      <c r="C347" s="726"/>
      <c r="D347" s="726"/>
      <c r="E347" s="726"/>
      <c r="F347" s="727"/>
      <c r="G347" s="725"/>
      <c r="H347" s="726"/>
      <c r="I347" s="726"/>
      <c r="J347" s="726"/>
      <c r="K347" s="727"/>
    </row>
    <row r="348" spans="1:11" x14ac:dyDescent="0.25">
      <c r="A348" s="725"/>
      <c r="B348" s="726"/>
      <c r="C348" s="726"/>
      <c r="D348" s="726"/>
      <c r="E348" s="726"/>
      <c r="F348" s="727"/>
      <c r="G348" s="725"/>
      <c r="H348" s="726"/>
      <c r="I348" s="726"/>
      <c r="J348" s="726"/>
      <c r="K348" s="727"/>
    </row>
    <row r="349" spans="1:11" x14ac:dyDescent="0.25">
      <c r="A349" s="725"/>
      <c r="B349" s="726"/>
      <c r="C349" s="726"/>
      <c r="D349" s="726"/>
      <c r="E349" s="726"/>
      <c r="F349" s="727"/>
      <c r="G349" s="725"/>
      <c r="H349" s="726"/>
      <c r="I349" s="726"/>
      <c r="J349" s="726"/>
      <c r="K349" s="727"/>
    </row>
    <row r="350" spans="1:11" x14ac:dyDescent="0.25">
      <c r="A350" s="725"/>
      <c r="B350" s="726"/>
      <c r="C350" s="726"/>
      <c r="D350" s="726"/>
      <c r="E350" s="726"/>
      <c r="F350" s="727"/>
      <c r="G350" s="725"/>
      <c r="H350" s="726"/>
      <c r="I350" s="726"/>
      <c r="J350" s="726"/>
      <c r="K350" s="727"/>
    </row>
    <row r="351" spans="1:11" x14ac:dyDescent="0.25">
      <c r="A351" s="725"/>
      <c r="B351" s="726"/>
      <c r="C351" s="726"/>
      <c r="D351" s="726"/>
      <c r="E351" s="726"/>
      <c r="F351" s="727"/>
      <c r="G351" s="725"/>
      <c r="H351" s="726"/>
      <c r="I351" s="726"/>
      <c r="J351" s="726"/>
      <c r="K351" s="727"/>
    </row>
    <row r="352" spans="1:11" x14ac:dyDescent="0.25">
      <c r="A352" s="725"/>
      <c r="B352" s="726"/>
      <c r="C352" s="726"/>
      <c r="D352" s="726"/>
      <c r="E352" s="726"/>
      <c r="F352" s="727"/>
      <c r="G352" s="725"/>
      <c r="H352" s="726"/>
      <c r="I352" s="726"/>
      <c r="J352" s="726"/>
      <c r="K352" s="727"/>
    </row>
    <row r="353" spans="1:11" x14ac:dyDescent="0.25">
      <c r="A353" s="725"/>
      <c r="B353" s="726"/>
      <c r="C353" s="726"/>
      <c r="D353" s="726"/>
      <c r="E353" s="726"/>
      <c r="F353" s="727"/>
      <c r="G353" s="725"/>
      <c r="H353" s="726"/>
      <c r="I353" s="726"/>
      <c r="J353" s="726"/>
      <c r="K353" s="727"/>
    </row>
    <row r="354" spans="1:11" x14ac:dyDescent="0.25">
      <c r="A354" s="725"/>
      <c r="B354" s="726"/>
      <c r="C354" s="726"/>
      <c r="D354" s="726"/>
      <c r="E354" s="726"/>
      <c r="F354" s="727"/>
      <c r="G354" s="725"/>
      <c r="H354" s="726"/>
      <c r="I354" s="726"/>
      <c r="J354" s="726"/>
      <c r="K354" s="727"/>
    </row>
    <row r="355" spans="1:11" ht="15.75" thickBot="1" x14ac:dyDescent="0.3">
      <c r="A355" s="725"/>
      <c r="B355" s="726"/>
      <c r="C355" s="726"/>
      <c r="D355" s="726"/>
      <c r="E355" s="726"/>
      <c r="F355" s="727"/>
      <c r="G355" s="725"/>
      <c r="H355" s="726"/>
      <c r="I355" s="726"/>
      <c r="J355" s="726"/>
      <c r="K355" s="727"/>
    </row>
    <row r="356" spans="1:11" x14ac:dyDescent="0.25">
      <c r="A356" s="756" t="s">
        <v>1133</v>
      </c>
      <c r="B356" s="757"/>
      <c r="C356" s="757"/>
      <c r="D356" s="757"/>
      <c r="E356" s="757"/>
      <c r="F356" s="758"/>
      <c r="G356" s="762" t="s">
        <v>1134</v>
      </c>
      <c r="H356" s="763"/>
      <c r="I356" s="763"/>
      <c r="J356" s="763"/>
      <c r="K356" s="764"/>
    </row>
    <row r="357" spans="1:11" ht="15.75" thickBot="1" x14ac:dyDescent="0.3">
      <c r="A357" s="759"/>
      <c r="B357" s="760"/>
      <c r="C357" s="760"/>
      <c r="D357" s="760"/>
      <c r="E357" s="760"/>
      <c r="F357" s="761"/>
      <c r="G357" s="765"/>
      <c r="H357" s="766"/>
      <c r="I357" s="766"/>
      <c r="J357" s="766"/>
      <c r="K357" s="767"/>
    </row>
    <row r="358" spans="1:11" x14ac:dyDescent="0.25">
      <c r="A358" s="740" t="s">
        <v>587</v>
      </c>
      <c r="B358" s="741"/>
      <c r="C358" s="741"/>
      <c r="D358" s="741"/>
      <c r="E358" s="741"/>
      <c r="F358" s="742"/>
      <c r="G358" s="740"/>
      <c r="H358" s="741"/>
      <c r="I358" s="741"/>
      <c r="J358" s="741"/>
      <c r="K358" s="742"/>
    </row>
    <row r="359" spans="1:11" x14ac:dyDescent="0.25">
      <c r="A359" s="725"/>
      <c r="B359" s="726"/>
      <c r="C359" s="726"/>
      <c r="D359" s="726"/>
      <c r="E359" s="726"/>
      <c r="F359" s="727"/>
      <c r="G359" s="725"/>
      <c r="H359" s="726"/>
      <c r="I359" s="726"/>
      <c r="J359" s="726"/>
      <c r="K359" s="727"/>
    </row>
    <row r="360" spans="1:11" x14ac:dyDescent="0.25">
      <c r="A360" s="725"/>
      <c r="B360" s="726"/>
      <c r="C360" s="726"/>
      <c r="D360" s="726"/>
      <c r="E360" s="726"/>
      <c r="F360" s="727"/>
      <c r="G360" s="725"/>
      <c r="H360" s="726"/>
      <c r="I360" s="726"/>
      <c r="J360" s="726"/>
      <c r="K360" s="727"/>
    </row>
    <row r="361" spans="1:11" x14ac:dyDescent="0.25">
      <c r="A361" s="725"/>
      <c r="B361" s="726"/>
      <c r="C361" s="726"/>
      <c r="D361" s="726"/>
      <c r="E361" s="726"/>
      <c r="F361" s="727"/>
      <c r="G361" s="725"/>
      <c r="H361" s="726"/>
      <c r="I361" s="726"/>
      <c r="J361" s="726"/>
      <c r="K361" s="727"/>
    </row>
    <row r="362" spans="1:11" x14ac:dyDescent="0.25">
      <c r="A362" s="725"/>
      <c r="B362" s="726"/>
      <c r="C362" s="726"/>
      <c r="D362" s="726"/>
      <c r="E362" s="726"/>
      <c r="F362" s="727"/>
      <c r="G362" s="725"/>
      <c r="H362" s="726"/>
      <c r="I362" s="726"/>
      <c r="J362" s="726"/>
      <c r="K362" s="727"/>
    </row>
    <row r="363" spans="1:11" x14ac:dyDescent="0.25">
      <c r="A363" s="725"/>
      <c r="B363" s="726"/>
      <c r="C363" s="726"/>
      <c r="D363" s="726"/>
      <c r="E363" s="726"/>
      <c r="F363" s="727"/>
      <c r="G363" s="725"/>
      <c r="H363" s="726"/>
      <c r="I363" s="726"/>
      <c r="J363" s="726"/>
      <c r="K363" s="727"/>
    </row>
    <row r="364" spans="1:11" x14ac:dyDescent="0.25">
      <c r="A364" s="725"/>
      <c r="B364" s="726"/>
      <c r="C364" s="726"/>
      <c r="D364" s="726"/>
      <c r="E364" s="726"/>
      <c r="F364" s="727"/>
      <c r="G364" s="725"/>
      <c r="H364" s="726"/>
      <c r="I364" s="726"/>
      <c r="J364" s="726"/>
      <c r="K364" s="727"/>
    </row>
    <row r="365" spans="1:11" x14ac:dyDescent="0.25">
      <c r="A365" s="725"/>
      <c r="B365" s="726"/>
      <c r="C365" s="726"/>
      <c r="D365" s="726"/>
      <c r="E365" s="726"/>
      <c r="F365" s="727"/>
      <c r="G365" s="725"/>
      <c r="H365" s="726"/>
      <c r="I365" s="726"/>
      <c r="J365" s="726"/>
      <c r="K365" s="727"/>
    </row>
    <row r="366" spans="1:11" x14ac:dyDescent="0.25">
      <c r="A366" s="725"/>
      <c r="B366" s="726"/>
      <c r="C366" s="726"/>
      <c r="D366" s="726"/>
      <c r="E366" s="726"/>
      <c r="F366" s="727"/>
      <c r="G366" s="725"/>
      <c r="H366" s="726"/>
      <c r="I366" s="726"/>
      <c r="J366" s="726"/>
      <c r="K366" s="727"/>
    </row>
    <row r="367" spans="1:11" x14ac:dyDescent="0.25">
      <c r="A367" s="725"/>
      <c r="B367" s="726"/>
      <c r="C367" s="726"/>
      <c r="D367" s="726"/>
      <c r="E367" s="726"/>
      <c r="F367" s="727"/>
      <c r="G367" s="725"/>
      <c r="H367" s="726"/>
      <c r="I367" s="726"/>
      <c r="J367" s="726"/>
      <c r="K367" s="727"/>
    </row>
    <row r="368" spans="1:11" x14ac:dyDescent="0.25">
      <c r="A368" s="725"/>
      <c r="B368" s="726"/>
      <c r="C368" s="726"/>
      <c r="D368" s="726"/>
      <c r="E368" s="726"/>
      <c r="F368" s="727"/>
      <c r="G368" s="725"/>
      <c r="H368" s="726"/>
      <c r="I368" s="726"/>
      <c r="J368" s="726"/>
      <c r="K368" s="727"/>
    </row>
    <row r="369" spans="1:11" x14ac:dyDescent="0.25">
      <c r="A369" s="725"/>
      <c r="B369" s="726"/>
      <c r="C369" s="726"/>
      <c r="D369" s="726"/>
      <c r="E369" s="726"/>
      <c r="F369" s="727"/>
      <c r="G369" s="725"/>
      <c r="H369" s="726"/>
      <c r="I369" s="726"/>
      <c r="J369" s="726"/>
      <c r="K369" s="727"/>
    </row>
    <row r="370" spans="1:11" x14ac:dyDescent="0.25">
      <c r="A370" s="725"/>
      <c r="B370" s="726"/>
      <c r="C370" s="726"/>
      <c r="D370" s="726"/>
      <c r="E370" s="726"/>
      <c r="F370" s="727"/>
      <c r="G370" s="725"/>
      <c r="H370" s="726"/>
      <c r="I370" s="726"/>
      <c r="J370" s="726"/>
      <c r="K370" s="727"/>
    </row>
    <row r="371" spans="1:11" ht="15.75" thickBot="1" x14ac:dyDescent="0.3">
      <c r="A371" s="725"/>
      <c r="B371" s="726"/>
      <c r="C371" s="726"/>
      <c r="D371" s="726"/>
      <c r="E371" s="726"/>
      <c r="F371" s="727"/>
      <c r="G371" s="725"/>
      <c r="H371" s="726"/>
      <c r="I371" s="726"/>
      <c r="J371" s="726"/>
      <c r="K371" s="727"/>
    </row>
    <row r="372" spans="1:11" x14ac:dyDescent="0.25">
      <c r="A372" s="756" t="s">
        <v>1135</v>
      </c>
      <c r="B372" s="757"/>
      <c r="C372" s="757"/>
      <c r="D372" s="757"/>
      <c r="E372" s="757"/>
      <c r="F372" s="758"/>
      <c r="G372" s="762" t="s">
        <v>1135</v>
      </c>
      <c r="H372" s="763"/>
      <c r="I372" s="763"/>
      <c r="J372" s="763"/>
      <c r="K372" s="764"/>
    </row>
    <row r="373" spans="1:11" ht="22.5" customHeight="1" thickBot="1" x14ac:dyDescent="0.3">
      <c r="A373" s="759"/>
      <c r="B373" s="760"/>
      <c r="C373" s="760"/>
      <c r="D373" s="760"/>
      <c r="E373" s="760"/>
      <c r="F373" s="761"/>
      <c r="G373" s="765"/>
      <c r="H373" s="766"/>
      <c r="I373" s="766"/>
      <c r="J373" s="766"/>
      <c r="K373" s="767"/>
    </row>
    <row r="374" spans="1:11" x14ac:dyDescent="0.25">
      <c r="A374" s="740"/>
      <c r="B374" s="741"/>
      <c r="C374" s="741"/>
      <c r="D374" s="741"/>
      <c r="E374" s="741"/>
      <c r="F374" s="742"/>
      <c r="G374" s="740"/>
      <c r="H374" s="741"/>
      <c r="I374" s="741"/>
      <c r="J374" s="741"/>
      <c r="K374" s="742"/>
    </row>
    <row r="375" spans="1:11" x14ac:dyDescent="0.25">
      <c r="A375" s="725"/>
      <c r="B375" s="726"/>
      <c r="C375" s="726"/>
      <c r="D375" s="726"/>
      <c r="E375" s="726"/>
      <c r="F375" s="727"/>
      <c r="G375" s="725"/>
      <c r="H375" s="726"/>
      <c r="I375" s="726"/>
      <c r="J375" s="726"/>
      <c r="K375" s="727"/>
    </row>
    <row r="376" spans="1:11" x14ac:dyDescent="0.25">
      <c r="A376" s="725"/>
      <c r="B376" s="726"/>
      <c r="C376" s="726"/>
      <c r="D376" s="726"/>
      <c r="E376" s="726"/>
      <c r="F376" s="727"/>
      <c r="G376" s="725"/>
      <c r="H376" s="726"/>
      <c r="I376" s="726"/>
      <c r="J376" s="726"/>
      <c r="K376" s="727"/>
    </row>
    <row r="377" spans="1:11" x14ac:dyDescent="0.25">
      <c r="A377" s="725"/>
      <c r="B377" s="726"/>
      <c r="C377" s="726"/>
      <c r="D377" s="726"/>
      <c r="E377" s="726"/>
      <c r="F377" s="727"/>
      <c r="G377" s="725"/>
      <c r="H377" s="726"/>
      <c r="I377" s="726"/>
      <c r="J377" s="726"/>
      <c r="K377" s="727"/>
    </row>
    <row r="378" spans="1:11" x14ac:dyDescent="0.25">
      <c r="A378" s="725"/>
      <c r="B378" s="726"/>
      <c r="C378" s="726"/>
      <c r="D378" s="726"/>
      <c r="E378" s="726"/>
      <c r="F378" s="727"/>
      <c r="G378" s="725"/>
      <c r="H378" s="726"/>
      <c r="I378" s="726"/>
      <c r="J378" s="726"/>
      <c r="K378" s="727"/>
    </row>
    <row r="379" spans="1:11" x14ac:dyDescent="0.25">
      <c r="A379" s="725"/>
      <c r="B379" s="726"/>
      <c r="C379" s="726"/>
      <c r="D379" s="726"/>
      <c r="E379" s="726"/>
      <c r="F379" s="727"/>
      <c r="G379" s="725"/>
      <c r="H379" s="726"/>
      <c r="I379" s="726"/>
      <c r="J379" s="726"/>
      <c r="K379" s="727"/>
    </row>
    <row r="380" spans="1:11" x14ac:dyDescent="0.25">
      <c r="A380" s="725"/>
      <c r="B380" s="726"/>
      <c r="C380" s="726"/>
      <c r="D380" s="726"/>
      <c r="E380" s="726"/>
      <c r="F380" s="727"/>
      <c r="G380" s="725"/>
      <c r="H380" s="726"/>
      <c r="I380" s="726"/>
      <c r="J380" s="726"/>
      <c r="K380" s="727"/>
    </row>
    <row r="381" spans="1:11" x14ac:dyDescent="0.25">
      <c r="A381" s="725"/>
      <c r="B381" s="726"/>
      <c r="C381" s="726"/>
      <c r="D381" s="726"/>
      <c r="E381" s="726"/>
      <c r="F381" s="727"/>
      <c r="G381" s="725"/>
      <c r="H381" s="726"/>
      <c r="I381" s="726"/>
      <c r="J381" s="726"/>
      <c r="K381" s="727"/>
    </row>
    <row r="382" spans="1:11" x14ac:dyDescent="0.25">
      <c r="A382" s="725"/>
      <c r="B382" s="726"/>
      <c r="C382" s="726"/>
      <c r="D382" s="726"/>
      <c r="E382" s="726"/>
      <c r="F382" s="727"/>
      <c r="G382" s="725"/>
      <c r="H382" s="726"/>
      <c r="I382" s="726"/>
      <c r="J382" s="726"/>
      <c r="K382" s="727"/>
    </row>
    <row r="383" spans="1:11" x14ac:dyDescent="0.25">
      <c r="A383" s="725"/>
      <c r="B383" s="726"/>
      <c r="C383" s="726"/>
      <c r="D383" s="726"/>
      <c r="E383" s="726"/>
      <c r="F383" s="727"/>
      <c r="G383" s="725"/>
      <c r="H383" s="726"/>
      <c r="I383" s="726"/>
      <c r="J383" s="726"/>
      <c r="K383" s="727"/>
    </row>
    <row r="384" spans="1:11" x14ac:dyDescent="0.25">
      <c r="A384" s="725"/>
      <c r="B384" s="726"/>
      <c r="C384" s="726"/>
      <c r="D384" s="726"/>
      <c r="E384" s="726"/>
      <c r="F384" s="727"/>
      <c r="G384" s="725"/>
      <c r="H384" s="726"/>
      <c r="I384" s="726"/>
      <c r="J384" s="726"/>
      <c r="K384" s="727"/>
    </row>
    <row r="385" spans="1:11" x14ac:dyDescent="0.25">
      <c r="A385" s="725"/>
      <c r="B385" s="726"/>
      <c r="C385" s="726"/>
      <c r="D385" s="726"/>
      <c r="E385" s="726"/>
      <c r="F385" s="727"/>
      <c r="G385" s="725"/>
      <c r="H385" s="726"/>
      <c r="I385" s="726"/>
      <c r="J385" s="726"/>
      <c r="K385" s="727"/>
    </row>
    <row r="386" spans="1:11" x14ac:dyDescent="0.25">
      <c r="A386" s="725"/>
      <c r="B386" s="726"/>
      <c r="C386" s="726"/>
      <c r="D386" s="726"/>
      <c r="E386" s="726"/>
      <c r="F386" s="727"/>
      <c r="G386" s="725"/>
      <c r="H386" s="726"/>
      <c r="I386" s="726"/>
      <c r="J386" s="726"/>
      <c r="K386" s="727"/>
    </row>
    <row r="387" spans="1:11" ht="15.75" thickBot="1" x14ac:dyDescent="0.3">
      <c r="A387" s="725"/>
      <c r="B387" s="726"/>
      <c r="C387" s="726"/>
      <c r="D387" s="726"/>
      <c r="E387" s="726"/>
      <c r="F387" s="727"/>
      <c r="G387" s="725"/>
      <c r="H387" s="726"/>
      <c r="I387" s="726"/>
      <c r="J387" s="726"/>
      <c r="K387" s="727"/>
    </row>
    <row r="388" spans="1:11" x14ac:dyDescent="0.25">
      <c r="A388" s="756" t="s">
        <v>958</v>
      </c>
      <c r="B388" s="757"/>
      <c r="C388" s="757"/>
      <c r="D388" s="757"/>
      <c r="E388" s="757"/>
      <c r="F388" s="758"/>
      <c r="G388" s="762" t="s">
        <v>959</v>
      </c>
      <c r="H388" s="763"/>
      <c r="I388" s="763"/>
      <c r="J388" s="763"/>
      <c r="K388" s="764"/>
    </row>
    <row r="389" spans="1:11" ht="15.75" thickBot="1" x14ac:dyDescent="0.3">
      <c r="A389" s="759"/>
      <c r="B389" s="760"/>
      <c r="C389" s="760"/>
      <c r="D389" s="760"/>
      <c r="E389" s="760"/>
      <c r="F389" s="761"/>
      <c r="G389" s="765"/>
      <c r="H389" s="766"/>
      <c r="I389" s="766"/>
      <c r="J389" s="766"/>
      <c r="K389" s="767"/>
    </row>
    <row r="390" spans="1:11" ht="15.75" hidden="1" thickBot="1" x14ac:dyDescent="0.3">
      <c r="A390" s="740" t="s">
        <v>589</v>
      </c>
      <c r="B390" s="741"/>
      <c r="C390" s="741"/>
      <c r="D390" s="741"/>
      <c r="E390" s="741"/>
      <c r="F390" s="742"/>
      <c r="G390" s="740" t="s">
        <v>590</v>
      </c>
      <c r="H390" s="741"/>
      <c r="I390" s="741"/>
      <c r="J390" s="741"/>
      <c r="K390" s="742"/>
    </row>
    <row r="391" spans="1:11" ht="15.75" hidden="1" thickBot="1" x14ac:dyDescent="0.3">
      <c r="A391" s="725"/>
      <c r="B391" s="726"/>
      <c r="C391" s="726"/>
      <c r="D391" s="726"/>
      <c r="E391" s="726"/>
      <c r="F391" s="727"/>
      <c r="G391" s="725"/>
      <c r="H391" s="726"/>
      <c r="I391" s="726"/>
      <c r="J391" s="726"/>
      <c r="K391" s="727"/>
    </row>
    <row r="392" spans="1:11" ht="15.75" hidden="1" thickBot="1" x14ac:dyDescent="0.3">
      <c r="A392" s="725"/>
      <c r="B392" s="726"/>
      <c r="C392" s="726"/>
      <c r="D392" s="726"/>
      <c r="E392" s="726"/>
      <c r="F392" s="727"/>
      <c r="G392" s="725"/>
      <c r="H392" s="726"/>
      <c r="I392" s="726"/>
      <c r="J392" s="726"/>
      <c r="K392" s="727"/>
    </row>
    <row r="393" spans="1:11" ht="15.75" hidden="1" thickBot="1" x14ac:dyDescent="0.3">
      <c r="A393" s="725"/>
      <c r="B393" s="726"/>
      <c r="C393" s="726"/>
      <c r="D393" s="726"/>
      <c r="E393" s="726"/>
      <c r="F393" s="727"/>
      <c r="G393" s="725"/>
      <c r="H393" s="726"/>
      <c r="I393" s="726"/>
      <c r="J393" s="726"/>
      <c r="K393" s="727"/>
    </row>
    <row r="394" spans="1:11" ht="15.75" hidden="1" thickBot="1" x14ac:dyDescent="0.3">
      <c r="A394" s="725"/>
      <c r="B394" s="726"/>
      <c r="C394" s="726"/>
      <c r="D394" s="726"/>
      <c r="E394" s="726"/>
      <c r="F394" s="727"/>
      <c r="G394" s="725"/>
      <c r="H394" s="726"/>
      <c r="I394" s="726"/>
      <c r="J394" s="726"/>
      <c r="K394" s="727"/>
    </row>
    <row r="395" spans="1:11" ht="15.75" hidden="1" thickBot="1" x14ac:dyDescent="0.3">
      <c r="A395" s="725"/>
      <c r="B395" s="726"/>
      <c r="C395" s="726"/>
      <c r="D395" s="726"/>
      <c r="E395" s="726"/>
      <c r="F395" s="727"/>
      <c r="G395" s="725"/>
      <c r="H395" s="726"/>
      <c r="I395" s="726"/>
      <c r="J395" s="726"/>
      <c r="K395" s="727"/>
    </row>
    <row r="396" spans="1:11" ht="15.75" hidden="1" thickBot="1" x14ac:dyDescent="0.3">
      <c r="A396" s="725"/>
      <c r="B396" s="726"/>
      <c r="C396" s="726"/>
      <c r="D396" s="726"/>
      <c r="E396" s="726"/>
      <c r="F396" s="727"/>
      <c r="G396" s="725"/>
      <c r="H396" s="726"/>
      <c r="I396" s="726"/>
      <c r="J396" s="726"/>
      <c r="K396" s="727"/>
    </row>
    <row r="397" spans="1:11" ht="15.75" hidden="1" thickBot="1" x14ac:dyDescent="0.3">
      <c r="A397" s="725"/>
      <c r="B397" s="726"/>
      <c r="C397" s="726"/>
      <c r="D397" s="726"/>
      <c r="E397" s="726"/>
      <c r="F397" s="727"/>
      <c r="G397" s="725"/>
      <c r="H397" s="726"/>
      <c r="I397" s="726"/>
      <c r="J397" s="726"/>
      <c r="K397" s="727"/>
    </row>
    <row r="398" spans="1:11" ht="15.75" hidden="1" thickBot="1" x14ac:dyDescent="0.3">
      <c r="A398" s="725"/>
      <c r="B398" s="726"/>
      <c r="C398" s="726"/>
      <c r="D398" s="726"/>
      <c r="E398" s="726"/>
      <c r="F398" s="727"/>
      <c r="G398" s="725"/>
      <c r="H398" s="726"/>
      <c r="I398" s="726"/>
      <c r="J398" s="726"/>
      <c r="K398" s="727"/>
    </row>
    <row r="399" spans="1:11" ht="15.75" hidden="1" thickBot="1" x14ac:dyDescent="0.3">
      <c r="A399" s="725"/>
      <c r="B399" s="726"/>
      <c r="C399" s="726"/>
      <c r="D399" s="726"/>
      <c r="E399" s="726"/>
      <c r="F399" s="727"/>
      <c r="G399" s="725"/>
      <c r="H399" s="726"/>
      <c r="I399" s="726"/>
      <c r="J399" s="726"/>
      <c r="K399" s="727"/>
    </row>
    <row r="400" spans="1:11" ht="15.75" hidden="1" thickBot="1" x14ac:dyDescent="0.3">
      <c r="A400" s="725"/>
      <c r="B400" s="726"/>
      <c r="C400" s="726"/>
      <c r="D400" s="726"/>
      <c r="E400" s="726"/>
      <c r="F400" s="727"/>
      <c r="G400" s="725"/>
      <c r="H400" s="726"/>
      <c r="I400" s="726"/>
      <c r="J400" s="726"/>
      <c r="K400" s="727"/>
    </row>
    <row r="401" spans="1:11" ht="15.75" hidden="1" thickBot="1" x14ac:dyDescent="0.3">
      <c r="A401" s="725"/>
      <c r="B401" s="726"/>
      <c r="C401" s="726"/>
      <c r="D401" s="726"/>
      <c r="E401" s="726"/>
      <c r="F401" s="727"/>
      <c r="G401" s="725"/>
      <c r="H401" s="726"/>
      <c r="I401" s="726"/>
      <c r="J401" s="726"/>
      <c r="K401" s="727"/>
    </row>
    <row r="402" spans="1:11" ht="15.75" hidden="1" thickBot="1" x14ac:dyDescent="0.3">
      <c r="A402" s="725"/>
      <c r="B402" s="726"/>
      <c r="C402" s="726"/>
      <c r="D402" s="726"/>
      <c r="E402" s="726"/>
      <c r="F402" s="727"/>
      <c r="G402" s="725"/>
      <c r="H402" s="726"/>
      <c r="I402" s="726"/>
      <c r="J402" s="726"/>
      <c r="K402" s="727"/>
    </row>
    <row r="403" spans="1:11" ht="15.75" hidden="1" thickBot="1" x14ac:dyDescent="0.3">
      <c r="A403" s="725"/>
      <c r="B403" s="726"/>
      <c r="C403" s="726"/>
      <c r="D403" s="726"/>
      <c r="E403" s="726"/>
      <c r="F403" s="727"/>
      <c r="G403" s="725"/>
      <c r="H403" s="726"/>
      <c r="I403" s="726"/>
      <c r="J403" s="726"/>
      <c r="K403" s="727"/>
    </row>
    <row r="404" spans="1:11" ht="15.75" hidden="1" thickBot="1" x14ac:dyDescent="0.3">
      <c r="A404" s="762" t="s">
        <v>946</v>
      </c>
      <c r="B404" s="763"/>
      <c r="C404" s="763"/>
      <c r="D404" s="763"/>
      <c r="E404" s="763"/>
      <c r="F404" s="764"/>
      <c r="G404" s="762" t="s">
        <v>946</v>
      </c>
      <c r="H404" s="763"/>
      <c r="I404" s="763"/>
      <c r="J404" s="763"/>
      <c r="K404" s="764"/>
    </row>
    <row r="405" spans="1:11" ht="26.25" hidden="1" customHeight="1" thickBot="1" x14ac:dyDescent="0.3">
      <c r="A405" s="765"/>
      <c r="B405" s="766"/>
      <c r="C405" s="766"/>
      <c r="D405" s="766"/>
      <c r="E405" s="766"/>
      <c r="F405" s="767"/>
      <c r="G405" s="765"/>
      <c r="H405" s="766"/>
      <c r="I405" s="766"/>
      <c r="J405" s="766"/>
      <c r="K405" s="767"/>
    </row>
    <row r="406" spans="1:11" x14ac:dyDescent="0.25">
      <c r="A406" s="740" t="s">
        <v>589</v>
      </c>
      <c r="B406" s="741"/>
      <c r="C406" s="741"/>
      <c r="D406" s="741"/>
      <c r="E406" s="741"/>
      <c r="F406" s="742"/>
      <c r="G406" s="740" t="s">
        <v>590</v>
      </c>
      <c r="H406" s="741"/>
      <c r="I406" s="741"/>
      <c r="J406" s="741"/>
      <c r="K406" s="742"/>
    </row>
    <row r="407" spans="1:11" x14ac:dyDescent="0.25">
      <c r="A407" s="725"/>
      <c r="B407" s="726"/>
      <c r="C407" s="726"/>
      <c r="D407" s="726"/>
      <c r="E407" s="726"/>
      <c r="F407" s="727"/>
      <c r="G407" s="725"/>
      <c r="H407" s="726"/>
      <c r="I407" s="726"/>
      <c r="J407" s="726"/>
      <c r="K407" s="727"/>
    </row>
    <row r="408" spans="1:11" x14ac:dyDescent="0.25">
      <c r="A408" s="725"/>
      <c r="B408" s="726"/>
      <c r="C408" s="726"/>
      <c r="D408" s="726"/>
      <c r="E408" s="726"/>
      <c r="F408" s="727"/>
      <c r="G408" s="725"/>
      <c r="H408" s="726"/>
      <c r="I408" s="726"/>
      <c r="J408" s="726"/>
      <c r="K408" s="727"/>
    </row>
    <row r="409" spans="1:11" x14ac:dyDescent="0.25">
      <c r="A409" s="725"/>
      <c r="B409" s="726"/>
      <c r="C409" s="726"/>
      <c r="D409" s="726"/>
      <c r="E409" s="726"/>
      <c r="F409" s="727"/>
      <c r="G409" s="725"/>
      <c r="H409" s="726"/>
      <c r="I409" s="726"/>
      <c r="J409" s="726"/>
      <c r="K409" s="727"/>
    </row>
    <row r="410" spans="1:11" x14ac:dyDescent="0.25">
      <c r="A410" s="725"/>
      <c r="B410" s="726"/>
      <c r="C410" s="726"/>
      <c r="D410" s="726"/>
      <c r="E410" s="726"/>
      <c r="F410" s="727"/>
      <c r="G410" s="725"/>
      <c r="H410" s="726"/>
      <c r="I410" s="726"/>
      <c r="J410" s="726"/>
      <c r="K410" s="727"/>
    </row>
    <row r="411" spans="1:11" x14ac:dyDescent="0.25">
      <c r="A411" s="725"/>
      <c r="B411" s="726"/>
      <c r="C411" s="726"/>
      <c r="D411" s="726"/>
      <c r="E411" s="726"/>
      <c r="F411" s="727"/>
      <c r="G411" s="725"/>
      <c r="H411" s="726"/>
      <c r="I411" s="726"/>
      <c r="J411" s="726"/>
      <c r="K411" s="727"/>
    </row>
    <row r="412" spans="1:11" x14ac:dyDescent="0.25">
      <c r="A412" s="725"/>
      <c r="B412" s="726"/>
      <c r="C412" s="726"/>
      <c r="D412" s="726"/>
      <c r="E412" s="726"/>
      <c r="F412" s="727"/>
      <c r="G412" s="725"/>
      <c r="H412" s="726"/>
      <c r="I412" s="726"/>
      <c r="J412" s="726"/>
      <c r="K412" s="727"/>
    </row>
    <row r="413" spans="1:11" x14ac:dyDescent="0.25">
      <c r="A413" s="725"/>
      <c r="B413" s="726"/>
      <c r="C413" s="726"/>
      <c r="D413" s="726"/>
      <c r="E413" s="726"/>
      <c r="F413" s="727"/>
      <c r="G413" s="725"/>
      <c r="H413" s="726"/>
      <c r="I413" s="726"/>
      <c r="J413" s="726"/>
      <c r="K413" s="727"/>
    </row>
    <row r="414" spans="1:11" x14ac:dyDescent="0.25">
      <c r="A414" s="725"/>
      <c r="B414" s="726"/>
      <c r="C414" s="726"/>
      <c r="D414" s="726"/>
      <c r="E414" s="726"/>
      <c r="F414" s="727"/>
      <c r="G414" s="725"/>
      <c r="H414" s="726"/>
      <c r="I414" s="726"/>
      <c r="J414" s="726"/>
      <c r="K414" s="727"/>
    </row>
    <row r="415" spans="1:11" x14ac:dyDescent="0.25">
      <c r="A415" s="725"/>
      <c r="B415" s="726"/>
      <c r="C415" s="726"/>
      <c r="D415" s="726"/>
      <c r="E415" s="726"/>
      <c r="F415" s="727"/>
      <c r="G415" s="725"/>
      <c r="H415" s="726"/>
      <c r="I415" s="726"/>
      <c r="J415" s="726"/>
      <c r="K415" s="727"/>
    </row>
    <row r="416" spans="1:11" x14ac:dyDescent="0.25">
      <c r="A416" s="725"/>
      <c r="B416" s="726"/>
      <c r="C416" s="726"/>
      <c r="D416" s="726"/>
      <c r="E416" s="726"/>
      <c r="F416" s="727"/>
      <c r="G416" s="725"/>
      <c r="H416" s="726"/>
      <c r="I416" s="726"/>
      <c r="J416" s="726"/>
      <c r="K416" s="727"/>
    </row>
    <row r="417" spans="1:11" x14ac:dyDescent="0.25">
      <c r="A417" s="725"/>
      <c r="B417" s="726"/>
      <c r="C417" s="726"/>
      <c r="D417" s="726"/>
      <c r="E417" s="726"/>
      <c r="F417" s="727"/>
      <c r="G417" s="725"/>
      <c r="H417" s="726"/>
      <c r="I417" s="726"/>
      <c r="J417" s="726"/>
      <c r="K417" s="727"/>
    </row>
    <row r="418" spans="1:11" x14ac:dyDescent="0.25">
      <c r="A418" s="725"/>
      <c r="B418" s="726"/>
      <c r="C418" s="726"/>
      <c r="D418" s="726"/>
      <c r="E418" s="726"/>
      <c r="F418" s="727"/>
      <c r="G418" s="725"/>
      <c r="H418" s="726"/>
      <c r="I418" s="726"/>
      <c r="J418" s="726"/>
      <c r="K418" s="727"/>
    </row>
    <row r="419" spans="1:11" ht="15.75" thickBot="1" x14ac:dyDescent="0.3">
      <c r="A419" s="725"/>
      <c r="B419" s="726"/>
      <c r="C419" s="726"/>
      <c r="D419" s="726"/>
      <c r="E419" s="726"/>
      <c r="F419" s="727"/>
      <c r="G419" s="725"/>
      <c r="H419" s="726"/>
      <c r="I419" s="726"/>
      <c r="J419" s="726"/>
      <c r="K419" s="727"/>
    </row>
    <row r="420" spans="1:11" x14ac:dyDescent="0.25">
      <c r="A420" s="762" t="s">
        <v>1136</v>
      </c>
      <c r="B420" s="763"/>
      <c r="C420" s="763"/>
      <c r="D420" s="763"/>
      <c r="E420" s="763"/>
      <c r="F420" s="764"/>
      <c r="G420" s="762" t="s">
        <v>1137</v>
      </c>
      <c r="H420" s="763"/>
      <c r="I420" s="763"/>
      <c r="J420" s="763"/>
      <c r="K420" s="764"/>
    </row>
    <row r="421" spans="1:11" ht="25.5" customHeight="1" thickBot="1" x14ac:dyDescent="0.3">
      <c r="A421" s="765"/>
      <c r="B421" s="766"/>
      <c r="C421" s="766"/>
      <c r="D421" s="766"/>
      <c r="E421" s="766"/>
      <c r="F421" s="767"/>
      <c r="G421" s="765"/>
      <c r="H421" s="766"/>
      <c r="I421" s="766"/>
      <c r="J421" s="766"/>
      <c r="K421" s="767"/>
    </row>
    <row r="422" spans="1:11" x14ac:dyDescent="0.25">
      <c r="A422" s="740" t="s">
        <v>589</v>
      </c>
      <c r="B422" s="741"/>
      <c r="C422" s="741"/>
      <c r="D422" s="741"/>
      <c r="E422" s="741"/>
      <c r="F422" s="742"/>
      <c r="G422" s="740" t="s">
        <v>590</v>
      </c>
      <c r="H422" s="741"/>
      <c r="I422" s="741"/>
      <c r="J422" s="741"/>
      <c r="K422" s="742"/>
    </row>
    <row r="423" spans="1:11" x14ac:dyDescent="0.25">
      <c r="A423" s="725"/>
      <c r="B423" s="726"/>
      <c r="C423" s="726"/>
      <c r="D423" s="726"/>
      <c r="E423" s="726"/>
      <c r="F423" s="727"/>
      <c r="G423" s="725"/>
      <c r="H423" s="726"/>
      <c r="I423" s="726"/>
      <c r="J423" s="726"/>
      <c r="K423" s="727"/>
    </row>
    <row r="424" spans="1:11" x14ac:dyDescent="0.25">
      <c r="A424" s="725"/>
      <c r="B424" s="726"/>
      <c r="C424" s="726"/>
      <c r="D424" s="726"/>
      <c r="E424" s="726"/>
      <c r="F424" s="727"/>
      <c r="G424" s="725"/>
      <c r="H424" s="726"/>
      <c r="I424" s="726"/>
      <c r="J424" s="726"/>
      <c r="K424" s="727"/>
    </row>
    <row r="425" spans="1:11" x14ac:dyDescent="0.25">
      <c r="A425" s="725"/>
      <c r="B425" s="726"/>
      <c r="C425" s="726"/>
      <c r="D425" s="726"/>
      <c r="E425" s="726"/>
      <c r="F425" s="727"/>
      <c r="G425" s="725"/>
      <c r="H425" s="726"/>
      <c r="I425" s="726"/>
      <c r="J425" s="726"/>
      <c r="K425" s="727"/>
    </row>
    <row r="426" spans="1:11" x14ac:dyDescent="0.25">
      <c r="A426" s="725"/>
      <c r="B426" s="726"/>
      <c r="C426" s="726"/>
      <c r="D426" s="726"/>
      <c r="E426" s="726"/>
      <c r="F426" s="727"/>
      <c r="G426" s="725"/>
      <c r="H426" s="726"/>
      <c r="I426" s="726"/>
      <c r="J426" s="726"/>
      <c r="K426" s="727"/>
    </row>
    <row r="427" spans="1:11" x14ac:dyDescent="0.25">
      <c r="A427" s="725"/>
      <c r="B427" s="726"/>
      <c r="C427" s="726"/>
      <c r="D427" s="726"/>
      <c r="E427" s="726"/>
      <c r="F427" s="727"/>
      <c r="G427" s="725"/>
      <c r="H427" s="726"/>
      <c r="I427" s="726"/>
      <c r="J427" s="726"/>
      <c r="K427" s="727"/>
    </row>
    <row r="428" spans="1:11" x14ac:dyDescent="0.25">
      <c r="A428" s="725"/>
      <c r="B428" s="726"/>
      <c r="C428" s="726"/>
      <c r="D428" s="726"/>
      <c r="E428" s="726"/>
      <c r="F428" s="727"/>
      <c r="G428" s="725"/>
      <c r="H428" s="726"/>
      <c r="I428" s="726"/>
      <c r="J428" s="726"/>
      <c r="K428" s="727"/>
    </row>
    <row r="429" spans="1:11" x14ac:dyDescent="0.25">
      <c r="A429" s="725"/>
      <c r="B429" s="726"/>
      <c r="C429" s="726"/>
      <c r="D429" s="726"/>
      <c r="E429" s="726"/>
      <c r="F429" s="727"/>
      <c r="G429" s="725"/>
      <c r="H429" s="726"/>
      <c r="I429" s="726"/>
      <c r="J429" s="726"/>
      <c r="K429" s="727"/>
    </row>
    <row r="430" spans="1:11" x14ac:dyDescent="0.25">
      <c r="A430" s="725"/>
      <c r="B430" s="726"/>
      <c r="C430" s="726"/>
      <c r="D430" s="726"/>
      <c r="E430" s="726"/>
      <c r="F430" s="727"/>
      <c r="G430" s="725"/>
      <c r="H430" s="726"/>
      <c r="I430" s="726"/>
      <c r="J430" s="726"/>
      <c r="K430" s="727"/>
    </row>
    <row r="431" spans="1:11" x14ac:dyDescent="0.25">
      <c r="A431" s="725"/>
      <c r="B431" s="726"/>
      <c r="C431" s="726"/>
      <c r="D431" s="726"/>
      <c r="E431" s="726"/>
      <c r="F431" s="727"/>
      <c r="G431" s="725"/>
      <c r="H431" s="726"/>
      <c r="I431" s="726"/>
      <c r="J431" s="726"/>
      <c r="K431" s="727"/>
    </row>
    <row r="432" spans="1:11" x14ac:dyDescent="0.25">
      <c r="A432" s="725"/>
      <c r="B432" s="726"/>
      <c r="C432" s="726"/>
      <c r="D432" s="726"/>
      <c r="E432" s="726"/>
      <c r="F432" s="727"/>
      <c r="G432" s="725"/>
      <c r="H432" s="726"/>
      <c r="I432" s="726"/>
      <c r="J432" s="726"/>
      <c r="K432" s="727"/>
    </row>
    <row r="433" spans="1:11" x14ac:dyDescent="0.25">
      <c r="A433" s="725"/>
      <c r="B433" s="726"/>
      <c r="C433" s="726"/>
      <c r="D433" s="726"/>
      <c r="E433" s="726"/>
      <c r="F433" s="727"/>
      <c r="G433" s="725"/>
      <c r="H433" s="726"/>
      <c r="I433" s="726"/>
      <c r="J433" s="726"/>
      <c r="K433" s="727"/>
    </row>
    <row r="434" spans="1:11" x14ac:dyDescent="0.25">
      <c r="A434" s="725"/>
      <c r="B434" s="726"/>
      <c r="C434" s="726"/>
      <c r="D434" s="726"/>
      <c r="E434" s="726"/>
      <c r="F434" s="727"/>
      <c r="G434" s="725"/>
      <c r="H434" s="726"/>
      <c r="I434" s="726"/>
      <c r="J434" s="726"/>
      <c r="K434" s="727"/>
    </row>
    <row r="435" spans="1:11" ht="15.75" thickBot="1" x14ac:dyDescent="0.3">
      <c r="A435" s="725"/>
      <c r="B435" s="726"/>
      <c r="C435" s="726"/>
      <c r="D435" s="726"/>
      <c r="E435" s="726"/>
      <c r="F435" s="727"/>
      <c r="G435" s="725"/>
      <c r="H435" s="726"/>
      <c r="I435" s="726"/>
      <c r="J435" s="726"/>
      <c r="K435" s="727"/>
    </row>
    <row r="436" spans="1:11" x14ac:dyDescent="0.25">
      <c r="A436" s="762" t="s">
        <v>922</v>
      </c>
      <c r="B436" s="763"/>
      <c r="C436" s="763"/>
      <c r="D436" s="763"/>
      <c r="E436" s="763"/>
      <c r="F436" s="764"/>
      <c r="G436" s="762" t="s">
        <v>923</v>
      </c>
      <c r="H436" s="763"/>
      <c r="I436" s="763"/>
      <c r="J436" s="763"/>
      <c r="K436" s="764"/>
    </row>
    <row r="437" spans="1:11" ht="15.75" thickBot="1" x14ac:dyDescent="0.3">
      <c r="A437" s="765"/>
      <c r="B437" s="766"/>
      <c r="C437" s="766"/>
      <c r="D437" s="766"/>
      <c r="E437" s="766"/>
      <c r="F437" s="767"/>
      <c r="G437" s="765"/>
      <c r="H437" s="766"/>
      <c r="I437" s="766"/>
      <c r="J437" s="766"/>
      <c r="K437" s="767"/>
    </row>
    <row r="438" spans="1:11" ht="15.75" hidden="1" thickBot="1" x14ac:dyDescent="0.3">
      <c r="A438" s="740" t="s">
        <v>589</v>
      </c>
      <c r="B438" s="741"/>
      <c r="C438" s="741"/>
      <c r="D438" s="741"/>
      <c r="E438" s="741"/>
      <c r="F438" s="742"/>
      <c r="G438" s="740" t="s">
        <v>590</v>
      </c>
      <c r="H438" s="741"/>
      <c r="I438" s="741"/>
      <c r="J438" s="741"/>
      <c r="K438" s="742"/>
    </row>
    <row r="439" spans="1:11" ht="15.75" hidden="1" thickBot="1" x14ac:dyDescent="0.3">
      <c r="A439" s="725"/>
      <c r="B439" s="726"/>
      <c r="C439" s="726"/>
      <c r="D439" s="726"/>
      <c r="E439" s="726"/>
      <c r="F439" s="727"/>
      <c r="G439" s="725"/>
      <c r="H439" s="726"/>
      <c r="I439" s="726"/>
      <c r="J439" s="726"/>
      <c r="K439" s="727"/>
    </row>
    <row r="440" spans="1:11" ht="15.75" hidden="1" thickBot="1" x14ac:dyDescent="0.3">
      <c r="A440" s="725"/>
      <c r="B440" s="726"/>
      <c r="C440" s="726"/>
      <c r="D440" s="726"/>
      <c r="E440" s="726"/>
      <c r="F440" s="727"/>
      <c r="G440" s="725"/>
      <c r="H440" s="726"/>
      <c r="I440" s="726"/>
      <c r="J440" s="726"/>
      <c r="K440" s="727"/>
    </row>
    <row r="441" spans="1:11" ht="15.75" hidden="1" thickBot="1" x14ac:dyDescent="0.3">
      <c r="A441" s="725"/>
      <c r="B441" s="726"/>
      <c r="C441" s="726"/>
      <c r="D441" s="726"/>
      <c r="E441" s="726"/>
      <c r="F441" s="727"/>
      <c r="G441" s="725"/>
      <c r="H441" s="726"/>
      <c r="I441" s="726"/>
      <c r="J441" s="726"/>
      <c r="K441" s="727"/>
    </row>
    <row r="442" spans="1:11" ht="15.75" hidden="1" thickBot="1" x14ac:dyDescent="0.3">
      <c r="A442" s="725"/>
      <c r="B442" s="726"/>
      <c r="C442" s="726"/>
      <c r="D442" s="726"/>
      <c r="E442" s="726"/>
      <c r="F442" s="727"/>
      <c r="G442" s="725"/>
      <c r="H442" s="726"/>
      <c r="I442" s="726"/>
      <c r="J442" s="726"/>
      <c r="K442" s="727"/>
    </row>
    <row r="443" spans="1:11" ht="15.75" hidden="1" thickBot="1" x14ac:dyDescent="0.3">
      <c r="A443" s="725"/>
      <c r="B443" s="726"/>
      <c r="C443" s="726"/>
      <c r="D443" s="726"/>
      <c r="E443" s="726"/>
      <c r="F443" s="727"/>
      <c r="G443" s="725"/>
      <c r="H443" s="726"/>
      <c r="I443" s="726"/>
      <c r="J443" s="726"/>
      <c r="K443" s="727"/>
    </row>
    <row r="444" spans="1:11" ht="15.75" hidden="1" thickBot="1" x14ac:dyDescent="0.3">
      <c r="A444" s="725"/>
      <c r="B444" s="726"/>
      <c r="C444" s="726"/>
      <c r="D444" s="726"/>
      <c r="E444" s="726"/>
      <c r="F444" s="727"/>
      <c r="G444" s="725"/>
      <c r="H444" s="726"/>
      <c r="I444" s="726"/>
      <c r="J444" s="726"/>
      <c r="K444" s="727"/>
    </row>
    <row r="445" spans="1:11" ht="15.75" hidden="1" thickBot="1" x14ac:dyDescent="0.3">
      <c r="A445" s="725"/>
      <c r="B445" s="726"/>
      <c r="C445" s="726"/>
      <c r="D445" s="726"/>
      <c r="E445" s="726"/>
      <c r="F445" s="727"/>
      <c r="G445" s="725"/>
      <c r="H445" s="726"/>
      <c r="I445" s="726"/>
      <c r="J445" s="726"/>
      <c r="K445" s="727"/>
    </row>
    <row r="446" spans="1:11" ht="15.75" hidden="1" thickBot="1" x14ac:dyDescent="0.3">
      <c r="A446" s="725"/>
      <c r="B446" s="726"/>
      <c r="C446" s="726"/>
      <c r="D446" s="726"/>
      <c r="E446" s="726"/>
      <c r="F446" s="727"/>
      <c r="G446" s="725"/>
      <c r="H446" s="726"/>
      <c r="I446" s="726"/>
      <c r="J446" s="726"/>
      <c r="K446" s="727"/>
    </row>
    <row r="447" spans="1:11" ht="15.75" hidden="1" thickBot="1" x14ac:dyDescent="0.3">
      <c r="A447" s="725"/>
      <c r="B447" s="726"/>
      <c r="C447" s="726"/>
      <c r="D447" s="726"/>
      <c r="E447" s="726"/>
      <c r="F447" s="727"/>
      <c r="G447" s="725"/>
      <c r="H447" s="726"/>
      <c r="I447" s="726"/>
      <c r="J447" s="726"/>
      <c r="K447" s="727"/>
    </row>
    <row r="448" spans="1:11" ht="15.75" hidden="1" thickBot="1" x14ac:dyDescent="0.3">
      <c r="A448" s="725"/>
      <c r="B448" s="726"/>
      <c r="C448" s="726"/>
      <c r="D448" s="726"/>
      <c r="E448" s="726"/>
      <c r="F448" s="727"/>
      <c r="G448" s="725"/>
      <c r="H448" s="726"/>
      <c r="I448" s="726"/>
      <c r="J448" s="726"/>
      <c r="K448" s="727"/>
    </row>
    <row r="449" spans="1:11" ht="15.75" hidden="1" thickBot="1" x14ac:dyDescent="0.3">
      <c r="A449" s="725"/>
      <c r="B449" s="726"/>
      <c r="C449" s="726"/>
      <c r="D449" s="726"/>
      <c r="E449" s="726"/>
      <c r="F449" s="727"/>
      <c r="G449" s="725"/>
      <c r="H449" s="726"/>
      <c r="I449" s="726"/>
      <c r="J449" s="726"/>
      <c r="K449" s="727"/>
    </row>
    <row r="450" spans="1:11" ht="15.75" hidden="1" thickBot="1" x14ac:dyDescent="0.3">
      <c r="A450" s="725"/>
      <c r="B450" s="726"/>
      <c r="C450" s="726"/>
      <c r="D450" s="726"/>
      <c r="E450" s="726"/>
      <c r="F450" s="727"/>
      <c r="G450" s="725"/>
      <c r="H450" s="726"/>
      <c r="I450" s="726"/>
      <c r="J450" s="726"/>
      <c r="K450" s="727"/>
    </row>
    <row r="451" spans="1:11" ht="15.75" hidden="1" thickBot="1" x14ac:dyDescent="0.3">
      <c r="A451" s="725"/>
      <c r="B451" s="726"/>
      <c r="C451" s="726"/>
      <c r="D451" s="726"/>
      <c r="E451" s="726"/>
      <c r="F451" s="727"/>
      <c r="G451" s="725"/>
      <c r="H451" s="726"/>
      <c r="I451" s="726"/>
      <c r="J451" s="726"/>
      <c r="K451" s="727"/>
    </row>
    <row r="452" spans="1:11" ht="15.75" hidden="1" thickBot="1" x14ac:dyDescent="0.3">
      <c r="A452" s="762" t="s">
        <v>751</v>
      </c>
      <c r="B452" s="763"/>
      <c r="C452" s="763"/>
      <c r="D452" s="763"/>
      <c r="E452" s="763"/>
      <c r="F452" s="764"/>
      <c r="G452" s="762" t="s">
        <v>883</v>
      </c>
      <c r="H452" s="763"/>
      <c r="I452" s="763"/>
      <c r="J452" s="763"/>
      <c r="K452" s="764"/>
    </row>
    <row r="453" spans="1:11" ht="15.75" hidden="1" thickBot="1" x14ac:dyDescent="0.3">
      <c r="A453" s="765"/>
      <c r="B453" s="766"/>
      <c r="C453" s="766"/>
      <c r="D453" s="766"/>
      <c r="E453" s="766"/>
      <c r="F453" s="767"/>
      <c r="G453" s="765"/>
      <c r="H453" s="766"/>
      <c r="I453" s="766"/>
      <c r="J453" s="766"/>
      <c r="K453" s="767"/>
    </row>
    <row r="454" spans="1:11" x14ac:dyDescent="0.25">
      <c r="A454" s="740" t="s">
        <v>589</v>
      </c>
      <c r="B454" s="741"/>
      <c r="C454" s="741"/>
      <c r="D454" s="741"/>
      <c r="E454" s="741"/>
      <c r="F454" s="742"/>
      <c r="G454" s="740" t="s">
        <v>590</v>
      </c>
      <c r="H454" s="741"/>
      <c r="I454" s="741"/>
      <c r="J454" s="741"/>
      <c r="K454" s="742"/>
    </row>
    <row r="455" spans="1:11" x14ac:dyDescent="0.25">
      <c r="A455" s="725"/>
      <c r="B455" s="726"/>
      <c r="C455" s="726"/>
      <c r="D455" s="726"/>
      <c r="E455" s="726"/>
      <c r="F455" s="727"/>
      <c r="G455" s="725"/>
      <c r="H455" s="726"/>
      <c r="I455" s="726"/>
      <c r="J455" s="726"/>
      <c r="K455" s="727"/>
    </row>
    <row r="456" spans="1:11" x14ac:dyDescent="0.25">
      <c r="A456" s="725"/>
      <c r="B456" s="726"/>
      <c r="C456" s="726"/>
      <c r="D456" s="726"/>
      <c r="E456" s="726"/>
      <c r="F456" s="727"/>
      <c r="G456" s="725"/>
      <c r="H456" s="726"/>
      <c r="I456" s="726"/>
      <c r="J456" s="726"/>
      <c r="K456" s="727"/>
    </row>
    <row r="457" spans="1:11" x14ac:dyDescent="0.25">
      <c r="A457" s="725"/>
      <c r="B457" s="726"/>
      <c r="C457" s="726"/>
      <c r="D457" s="726"/>
      <c r="E457" s="726"/>
      <c r="F457" s="727"/>
      <c r="G457" s="725"/>
      <c r="H457" s="726"/>
      <c r="I457" s="726"/>
      <c r="J457" s="726"/>
      <c r="K457" s="727"/>
    </row>
    <row r="458" spans="1:11" x14ac:dyDescent="0.25">
      <c r="A458" s="725"/>
      <c r="B458" s="726"/>
      <c r="C458" s="726"/>
      <c r="D458" s="726"/>
      <c r="E458" s="726"/>
      <c r="F458" s="727"/>
      <c r="G458" s="725"/>
      <c r="H458" s="726"/>
      <c r="I458" s="726"/>
      <c r="J458" s="726"/>
      <c r="K458" s="727"/>
    </row>
    <row r="459" spans="1:11" x14ac:dyDescent="0.25">
      <c r="A459" s="725"/>
      <c r="B459" s="726"/>
      <c r="C459" s="726"/>
      <c r="D459" s="726"/>
      <c r="E459" s="726"/>
      <c r="F459" s="727"/>
      <c r="G459" s="725"/>
      <c r="H459" s="726"/>
      <c r="I459" s="726"/>
      <c r="J459" s="726"/>
      <c r="K459" s="727"/>
    </row>
    <row r="460" spans="1:11" x14ac:dyDescent="0.25">
      <c r="A460" s="725"/>
      <c r="B460" s="726"/>
      <c r="C460" s="726"/>
      <c r="D460" s="726"/>
      <c r="E460" s="726"/>
      <c r="F460" s="727"/>
      <c r="G460" s="725"/>
      <c r="H460" s="726"/>
      <c r="I460" s="726"/>
      <c r="J460" s="726"/>
      <c r="K460" s="727"/>
    </row>
    <row r="461" spans="1:11" x14ac:dyDescent="0.25">
      <c r="A461" s="725"/>
      <c r="B461" s="726"/>
      <c r="C461" s="726"/>
      <c r="D461" s="726"/>
      <c r="E461" s="726"/>
      <c r="F461" s="727"/>
      <c r="G461" s="725"/>
      <c r="H461" s="726"/>
      <c r="I461" s="726"/>
      <c r="J461" s="726"/>
      <c r="K461" s="727"/>
    </row>
    <row r="462" spans="1:11" x14ac:dyDescent="0.25">
      <c r="A462" s="725"/>
      <c r="B462" s="726"/>
      <c r="C462" s="726"/>
      <c r="D462" s="726"/>
      <c r="E462" s="726"/>
      <c r="F462" s="727"/>
      <c r="G462" s="725"/>
      <c r="H462" s="726"/>
      <c r="I462" s="726"/>
      <c r="J462" s="726"/>
      <c r="K462" s="727"/>
    </row>
    <row r="463" spans="1:11" x14ac:dyDescent="0.25">
      <c r="A463" s="725"/>
      <c r="B463" s="726"/>
      <c r="C463" s="726"/>
      <c r="D463" s="726"/>
      <c r="E463" s="726"/>
      <c r="F463" s="727"/>
      <c r="G463" s="725"/>
      <c r="H463" s="726"/>
      <c r="I463" s="726"/>
      <c r="J463" s="726"/>
      <c r="K463" s="727"/>
    </row>
    <row r="464" spans="1:11" x14ac:dyDescent="0.25">
      <c r="A464" s="725"/>
      <c r="B464" s="726"/>
      <c r="C464" s="726"/>
      <c r="D464" s="726"/>
      <c r="E464" s="726"/>
      <c r="F464" s="727"/>
      <c r="G464" s="725"/>
      <c r="H464" s="726"/>
      <c r="I464" s="726"/>
      <c r="J464" s="726"/>
      <c r="K464" s="727"/>
    </row>
    <row r="465" spans="1:11" x14ac:dyDescent="0.25">
      <c r="A465" s="725"/>
      <c r="B465" s="726"/>
      <c r="C465" s="726"/>
      <c r="D465" s="726"/>
      <c r="E465" s="726"/>
      <c r="F465" s="727"/>
      <c r="G465" s="725"/>
      <c r="H465" s="726"/>
      <c r="I465" s="726"/>
      <c r="J465" s="726"/>
      <c r="K465" s="727"/>
    </row>
    <row r="466" spans="1:11" x14ac:dyDescent="0.25">
      <c r="A466" s="725"/>
      <c r="B466" s="726"/>
      <c r="C466" s="726"/>
      <c r="D466" s="726"/>
      <c r="E466" s="726"/>
      <c r="F466" s="727"/>
      <c r="G466" s="725"/>
      <c r="H466" s="726"/>
      <c r="I466" s="726"/>
      <c r="J466" s="726"/>
      <c r="K466" s="727"/>
    </row>
    <row r="467" spans="1:11" ht="15.75" thickBot="1" x14ac:dyDescent="0.3">
      <c r="A467" s="725"/>
      <c r="B467" s="726"/>
      <c r="C467" s="726"/>
      <c r="D467" s="726"/>
      <c r="E467" s="726"/>
      <c r="F467" s="727"/>
      <c r="G467" s="725"/>
      <c r="H467" s="726"/>
      <c r="I467" s="726"/>
      <c r="J467" s="726"/>
      <c r="K467" s="727"/>
    </row>
    <row r="468" spans="1:11" x14ac:dyDescent="0.25">
      <c r="A468" s="762" t="s">
        <v>947</v>
      </c>
      <c r="B468" s="763"/>
      <c r="C468" s="763"/>
      <c r="D468" s="763"/>
      <c r="E468" s="763"/>
      <c r="F468" s="764"/>
      <c r="G468" s="762" t="s">
        <v>948</v>
      </c>
      <c r="H468" s="763"/>
      <c r="I468" s="763"/>
      <c r="J468" s="763"/>
      <c r="K468" s="764"/>
    </row>
    <row r="469" spans="1:11" ht="15.75" thickBot="1" x14ac:dyDescent="0.3">
      <c r="A469" s="765"/>
      <c r="B469" s="766"/>
      <c r="C469" s="766"/>
      <c r="D469" s="766"/>
      <c r="E469" s="766"/>
      <c r="F469" s="767"/>
      <c r="G469" s="765"/>
      <c r="H469" s="766"/>
      <c r="I469" s="766"/>
      <c r="J469" s="766"/>
      <c r="K469" s="767"/>
    </row>
    <row r="470" spans="1:11" x14ac:dyDescent="0.25">
      <c r="A470" s="740" t="s">
        <v>589</v>
      </c>
      <c r="B470" s="741"/>
      <c r="C470" s="741"/>
      <c r="D470" s="741"/>
      <c r="E470" s="741"/>
      <c r="F470" s="742"/>
      <c r="G470" s="740" t="s">
        <v>590</v>
      </c>
      <c r="H470" s="741"/>
      <c r="I470" s="741"/>
      <c r="J470" s="741"/>
      <c r="K470" s="742"/>
    </row>
    <row r="471" spans="1:11" x14ac:dyDescent="0.25">
      <c r="A471" s="725"/>
      <c r="B471" s="726"/>
      <c r="C471" s="726"/>
      <c r="D471" s="726"/>
      <c r="E471" s="726"/>
      <c r="F471" s="727"/>
      <c r="G471" s="725"/>
      <c r="H471" s="726"/>
      <c r="I471" s="726"/>
      <c r="J471" s="726"/>
      <c r="K471" s="727"/>
    </row>
    <row r="472" spans="1:11" x14ac:dyDescent="0.25">
      <c r="A472" s="725"/>
      <c r="B472" s="726"/>
      <c r="C472" s="726"/>
      <c r="D472" s="726"/>
      <c r="E472" s="726"/>
      <c r="F472" s="727"/>
      <c r="G472" s="725"/>
      <c r="H472" s="726"/>
      <c r="I472" s="726"/>
      <c r="J472" s="726"/>
      <c r="K472" s="727"/>
    </row>
    <row r="473" spans="1:11" x14ac:dyDescent="0.25">
      <c r="A473" s="725"/>
      <c r="B473" s="726"/>
      <c r="C473" s="726"/>
      <c r="D473" s="726"/>
      <c r="E473" s="726"/>
      <c r="F473" s="727"/>
      <c r="G473" s="725"/>
      <c r="H473" s="726"/>
      <c r="I473" s="726"/>
      <c r="J473" s="726"/>
      <c r="K473" s="727"/>
    </row>
    <row r="474" spans="1:11" x14ac:dyDescent="0.25">
      <c r="A474" s="725"/>
      <c r="B474" s="726"/>
      <c r="C474" s="726"/>
      <c r="D474" s="726"/>
      <c r="E474" s="726"/>
      <c r="F474" s="727"/>
      <c r="G474" s="725"/>
      <c r="H474" s="726"/>
      <c r="I474" s="726"/>
      <c r="J474" s="726"/>
      <c r="K474" s="727"/>
    </row>
    <row r="475" spans="1:11" x14ac:dyDescent="0.25">
      <c r="A475" s="725"/>
      <c r="B475" s="726"/>
      <c r="C475" s="726"/>
      <c r="D475" s="726"/>
      <c r="E475" s="726"/>
      <c r="F475" s="727"/>
      <c r="G475" s="725"/>
      <c r="H475" s="726"/>
      <c r="I475" s="726"/>
      <c r="J475" s="726"/>
      <c r="K475" s="727"/>
    </row>
    <row r="476" spans="1:11" x14ac:dyDescent="0.25">
      <c r="A476" s="725"/>
      <c r="B476" s="726"/>
      <c r="C476" s="726"/>
      <c r="D476" s="726"/>
      <c r="E476" s="726"/>
      <c r="F476" s="727"/>
      <c r="G476" s="725"/>
      <c r="H476" s="726"/>
      <c r="I476" s="726"/>
      <c r="J476" s="726"/>
      <c r="K476" s="727"/>
    </row>
    <row r="477" spans="1:11" x14ac:dyDescent="0.25">
      <c r="A477" s="725"/>
      <c r="B477" s="726"/>
      <c r="C477" s="726"/>
      <c r="D477" s="726"/>
      <c r="E477" s="726"/>
      <c r="F477" s="727"/>
      <c r="G477" s="725"/>
      <c r="H477" s="726"/>
      <c r="I477" s="726"/>
      <c r="J477" s="726"/>
      <c r="K477" s="727"/>
    </row>
    <row r="478" spans="1:11" x14ac:dyDescent="0.25">
      <c r="A478" s="725"/>
      <c r="B478" s="726"/>
      <c r="C478" s="726"/>
      <c r="D478" s="726"/>
      <c r="E478" s="726"/>
      <c r="F478" s="727"/>
      <c r="G478" s="725"/>
      <c r="H478" s="726"/>
      <c r="I478" s="726"/>
      <c r="J478" s="726"/>
      <c r="K478" s="727"/>
    </row>
    <row r="479" spans="1:11" x14ac:dyDescent="0.25">
      <c r="A479" s="725"/>
      <c r="B479" s="726"/>
      <c r="C479" s="726"/>
      <c r="D479" s="726"/>
      <c r="E479" s="726"/>
      <c r="F479" s="727"/>
      <c r="G479" s="725"/>
      <c r="H479" s="726"/>
      <c r="I479" s="726"/>
      <c r="J479" s="726"/>
      <c r="K479" s="727"/>
    </row>
    <row r="480" spans="1:11" x14ac:dyDescent="0.25">
      <c r="A480" s="725"/>
      <c r="B480" s="726"/>
      <c r="C480" s="726"/>
      <c r="D480" s="726"/>
      <c r="E480" s="726"/>
      <c r="F480" s="727"/>
      <c r="G480" s="725"/>
      <c r="H480" s="726"/>
      <c r="I480" s="726"/>
      <c r="J480" s="726"/>
      <c r="K480" s="727"/>
    </row>
    <row r="481" spans="1:11" x14ac:dyDescent="0.25">
      <c r="A481" s="725"/>
      <c r="B481" s="726"/>
      <c r="C481" s="726"/>
      <c r="D481" s="726"/>
      <c r="E481" s="726"/>
      <c r="F481" s="727"/>
      <c r="G481" s="725"/>
      <c r="H481" s="726"/>
      <c r="I481" s="726"/>
      <c r="J481" s="726"/>
      <c r="K481" s="727"/>
    </row>
    <row r="482" spans="1:11" x14ac:dyDescent="0.25">
      <c r="A482" s="725"/>
      <c r="B482" s="726"/>
      <c r="C482" s="726"/>
      <c r="D482" s="726"/>
      <c r="E482" s="726"/>
      <c r="F482" s="727"/>
      <c r="G482" s="725"/>
      <c r="H482" s="726"/>
      <c r="I482" s="726"/>
      <c r="J482" s="726"/>
      <c r="K482" s="727"/>
    </row>
    <row r="483" spans="1:11" ht="15.75" thickBot="1" x14ac:dyDescent="0.3">
      <c r="A483" s="725"/>
      <c r="B483" s="726"/>
      <c r="C483" s="726"/>
      <c r="D483" s="726"/>
      <c r="E483" s="726"/>
      <c r="F483" s="727"/>
      <c r="G483" s="725"/>
      <c r="H483" s="726"/>
      <c r="I483" s="726"/>
      <c r="J483" s="726"/>
      <c r="K483" s="727"/>
    </row>
    <row r="484" spans="1:11" x14ac:dyDescent="0.25">
      <c r="A484" s="762" t="s">
        <v>1138</v>
      </c>
      <c r="B484" s="763"/>
      <c r="C484" s="763"/>
      <c r="D484" s="763"/>
      <c r="E484" s="763"/>
      <c r="F484" s="764"/>
      <c r="G484" s="762" t="s">
        <v>1139</v>
      </c>
      <c r="H484" s="763"/>
      <c r="I484" s="763"/>
      <c r="J484" s="763"/>
      <c r="K484" s="764"/>
    </row>
    <row r="485" spans="1:11" ht="15.75" thickBot="1" x14ac:dyDescent="0.3">
      <c r="A485" s="765"/>
      <c r="B485" s="766"/>
      <c r="C485" s="766"/>
      <c r="D485" s="766"/>
      <c r="E485" s="766"/>
      <c r="F485" s="767"/>
      <c r="G485" s="765"/>
      <c r="H485" s="766"/>
      <c r="I485" s="766"/>
      <c r="J485" s="766"/>
      <c r="K485" s="767"/>
    </row>
    <row r="486" spans="1:11" x14ac:dyDescent="0.25">
      <c r="A486" s="740" t="s">
        <v>589</v>
      </c>
      <c r="B486" s="741"/>
      <c r="C486" s="741"/>
      <c r="D486" s="741"/>
      <c r="E486" s="741"/>
      <c r="F486" s="742"/>
      <c r="G486" s="740" t="s">
        <v>590</v>
      </c>
      <c r="H486" s="741"/>
      <c r="I486" s="741"/>
      <c r="J486" s="741"/>
      <c r="K486" s="742"/>
    </row>
    <row r="487" spans="1:11" x14ac:dyDescent="0.25">
      <c r="A487" s="725"/>
      <c r="B487" s="726"/>
      <c r="C487" s="726"/>
      <c r="D487" s="726"/>
      <c r="E487" s="726"/>
      <c r="F487" s="727"/>
      <c r="G487" s="725"/>
      <c r="H487" s="726"/>
      <c r="I487" s="726"/>
      <c r="J487" s="726"/>
      <c r="K487" s="727"/>
    </row>
    <row r="488" spans="1:11" x14ac:dyDescent="0.25">
      <c r="A488" s="725"/>
      <c r="B488" s="726"/>
      <c r="C488" s="726"/>
      <c r="D488" s="726"/>
      <c r="E488" s="726"/>
      <c r="F488" s="727"/>
      <c r="G488" s="725"/>
      <c r="H488" s="726"/>
      <c r="I488" s="726"/>
      <c r="J488" s="726"/>
      <c r="K488" s="727"/>
    </row>
    <row r="489" spans="1:11" x14ac:dyDescent="0.25">
      <c r="A489" s="725"/>
      <c r="B489" s="726"/>
      <c r="C489" s="726"/>
      <c r="D489" s="726"/>
      <c r="E489" s="726"/>
      <c r="F489" s="727"/>
      <c r="G489" s="725"/>
      <c r="H489" s="726"/>
      <c r="I489" s="726"/>
      <c r="J489" s="726"/>
      <c r="K489" s="727"/>
    </row>
    <row r="490" spans="1:11" x14ac:dyDescent="0.25">
      <c r="A490" s="725"/>
      <c r="B490" s="726"/>
      <c r="C490" s="726"/>
      <c r="D490" s="726"/>
      <c r="E490" s="726"/>
      <c r="F490" s="727"/>
      <c r="G490" s="725"/>
      <c r="H490" s="726"/>
      <c r="I490" s="726"/>
      <c r="J490" s="726"/>
      <c r="K490" s="727"/>
    </row>
    <row r="491" spans="1:11" x14ac:dyDescent="0.25">
      <c r="A491" s="725"/>
      <c r="B491" s="726"/>
      <c r="C491" s="726"/>
      <c r="D491" s="726"/>
      <c r="E491" s="726"/>
      <c r="F491" s="727"/>
      <c r="G491" s="725"/>
      <c r="H491" s="726"/>
      <c r="I491" s="726"/>
      <c r="J491" s="726"/>
      <c r="K491" s="727"/>
    </row>
    <row r="492" spans="1:11" x14ac:dyDescent="0.25">
      <c r="A492" s="725"/>
      <c r="B492" s="726"/>
      <c r="C492" s="726"/>
      <c r="D492" s="726"/>
      <c r="E492" s="726"/>
      <c r="F492" s="727"/>
      <c r="G492" s="725"/>
      <c r="H492" s="726"/>
      <c r="I492" s="726"/>
      <c r="J492" s="726"/>
      <c r="K492" s="727"/>
    </row>
    <row r="493" spans="1:11" x14ac:dyDescent="0.25">
      <c r="A493" s="725"/>
      <c r="B493" s="726"/>
      <c r="C493" s="726"/>
      <c r="D493" s="726"/>
      <c r="E493" s="726"/>
      <c r="F493" s="727"/>
      <c r="G493" s="725"/>
      <c r="H493" s="726"/>
      <c r="I493" s="726"/>
      <c r="J493" s="726"/>
      <c r="K493" s="727"/>
    </row>
    <row r="494" spans="1:11" x14ac:dyDescent="0.25">
      <c r="A494" s="725"/>
      <c r="B494" s="726"/>
      <c r="C494" s="726"/>
      <c r="D494" s="726"/>
      <c r="E494" s="726"/>
      <c r="F494" s="727"/>
      <c r="G494" s="725"/>
      <c r="H494" s="726"/>
      <c r="I494" s="726"/>
      <c r="J494" s="726"/>
      <c r="K494" s="727"/>
    </row>
    <row r="495" spans="1:11" x14ac:dyDescent="0.25">
      <c r="A495" s="725"/>
      <c r="B495" s="726"/>
      <c r="C495" s="726"/>
      <c r="D495" s="726"/>
      <c r="E495" s="726"/>
      <c r="F495" s="727"/>
      <c r="G495" s="725"/>
      <c r="H495" s="726"/>
      <c r="I495" s="726"/>
      <c r="J495" s="726"/>
      <c r="K495" s="727"/>
    </row>
    <row r="496" spans="1:11" x14ac:dyDescent="0.25">
      <c r="A496" s="725"/>
      <c r="B496" s="726"/>
      <c r="C496" s="726"/>
      <c r="D496" s="726"/>
      <c r="E496" s="726"/>
      <c r="F496" s="727"/>
      <c r="G496" s="725"/>
      <c r="H496" s="726"/>
      <c r="I496" s="726"/>
      <c r="J496" s="726"/>
      <c r="K496" s="727"/>
    </row>
    <row r="497" spans="1:11" x14ac:dyDescent="0.25">
      <c r="A497" s="725"/>
      <c r="B497" s="726"/>
      <c r="C497" s="726"/>
      <c r="D497" s="726"/>
      <c r="E497" s="726"/>
      <c r="F497" s="727"/>
      <c r="G497" s="725"/>
      <c r="H497" s="726"/>
      <c r="I497" s="726"/>
      <c r="J497" s="726"/>
      <c r="K497" s="727"/>
    </row>
    <row r="498" spans="1:11" x14ac:dyDescent="0.25">
      <c r="A498" s="725"/>
      <c r="B498" s="726"/>
      <c r="C498" s="726"/>
      <c r="D498" s="726"/>
      <c r="E498" s="726"/>
      <c r="F498" s="727"/>
      <c r="G498" s="725"/>
      <c r="H498" s="726"/>
      <c r="I498" s="726"/>
      <c r="J498" s="726"/>
      <c r="K498" s="727"/>
    </row>
    <row r="499" spans="1:11" ht="15.75" thickBot="1" x14ac:dyDescent="0.3">
      <c r="A499" s="725"/>
      <c r="B499" s="726"/>
      <c r="C499" s="726"/>
      <c r="D499" s="726"/>
      <c r="E499" s="726"/>
      <c r="F499" s="727"/>
      <c r="G499" s="725"/>
      <c r="H499" s="726"/>
      <c r="I499" s="726"/>
      <c r="J499" s="726"/>
      <c r="K499" s="727"/>
    </row>
    <row r="500" spans="1:11" x14ac:dyDescent="0.25">
      <c r="A500" s="762" t="s">
        <v>1140</v>
      </c>
      <c r="B500" s="763"/>
      <c r="C500" s="763"/>
      <c r="D500" s="763"/>
      <c r="E500" s="763"/>
      <c r="F500" s="764"/>
      <c r="G500" s="762" t="s">
        <v>1140</v>
      </c>
      <c r="H500" s="763"/>
      <c r="I500" s="763"/>
      <c r="J500" s="763"/>
      <c r="K500" s="764"/>
    </row>
    <row r="501" spans="1:11" ht="15.75" thickBot="1" x14ac:dyDescent="0.3">
      <c r="A501" s="765"/>
      <c r="B501" s="766"/>
      <c r="C501" s="766"/>
      <c r="D501" s="766"/>
      <c r="E501" s="766"/>
      <c r="F501" s="767"/>
      <c r="G501" s="765"/>
      <c r="H501" s="766"/>
      <c r="I501" s="766"/>
      <c r="J501" s="766"/>
      <c r="K501" s="767"/>
    </row>
    <row r="502" spans="1:11" x14ac:dyDescent="0.25">
      <c r="A502" s="740" t="s">
        <v>589</v>
      </c>
      <c r="B502" s="741"/>
      <c r="C502" s="741"/>
      <c r="D502" s="741"/>
      <c r="E502" s="741"/>
      <c r="F502" s="742"/>
      <c r="G502" s="740" t="s">
        <v>590</v>
      </c>
      <c r="H502" s="741"/>
      <c r="I502" s="741"/>
      <c r="J502" s="741"/>
      <c r="K502" s="742"/>
    </row>
    <row r="503" spans="1:11" x14ac:dyDescent="0.25">
      <c r="A503" s="725"/>
      <c r="B503" s="726"/>
      <c r="C503" s="726"/>
      <c r="D503" s="726"/>
      <c r="E503" s="726"/>
      <c r="F503" s="727"/>
      <c r="G503" s="725"/>
      <c r="H503" s="726"/>
      <c r="I503" s="726"/>
      <c r="J503" s="726"/>
      <c r="K503" s="727"/>
    </row>
    <row r="504" spans="1:11" x14ac:dyDescent="0.25">
      <c r="A504" s="725"/>
      <c r="B504" s="726"/>
      <c r="C504" s="726"/>
      <c r="D504" s="726"/>
      <c r="E504" s="726"/>
      <c r="F504" s="727"/>
      <c r="G504" s="725"/>
      <c r="H504" s="726"/>
      <c r="I504" s="726"/>
      <c r="J504" s="726"/>
      <c r="K504" s="727"/>
    </row>
    <row r="505" spans="1:11" x14ac:dyDescent="0.25">
      <c r="A505" s="725"/>
      <c r="B505" s="726"/>
      <c r="C505" s="726"/>
      <c r="D505" s="726"/>
      <c r="E505" s="726"/>
      <c r="F505" s="727"/>
      <c r="G505" s="725"/>
      <c r="H505" s="726"/>
      <c r="I505" s="726"/>
      <c r="J505" s="726"/>
      <c r="K505" s="727"/>
    </row>
    <row r="506" spans="1:11" x14ac:dyDescent="0.25">
      <c r="A506" s="725"/>
      <c r="B506" s="726"/>
      <c r="C506" s="726"/>
      <c r="D506" s="726"/>
      <c r="E506" s="726"/>
      <c r="F506" s="727"/>
      <c r="G506" s="725"/>
      <c r="H506" s="726"/>
      <c r="I506" s="726"/>
      <c r="J506" s="726"/>
      <c r="K506" s="727"/>
    </row>
    <row r="507" spans="1:11" x14ac:dyDescent="0.25">
      <c r="A507" s="725"/>
      <c r="B507" s="726"/>
      <c r="C507" s="726"/>
      <c r="D507" s="726"/>
      <c r="E507" s="726"/>
      <c r="F507" s="727"/>
      <c r="G507" s="725"/>
      <c r="H507" s="726"/>
      <c r="I507" s="726"/>
      <c r="J507" s="726"/>
      <c r="K507" s="727"/>
    </row>
    <row r="508" spans="1:11" x14ac:dyDescent="0.25">
      <c r="A508" s="725"/>
      <c r="B508" s="726"/>
      <c r="C508" s="726"/>
      <c r="D508" s="726"/>
      <c r="E508" s="726"/>
      <c r="F508" s="727"/>
      <c r="G508" s="725"/>
      <c r="H508" s="726"/>
      <c r="I508" s="726"/>
      <c r="J508" s="726"/>
      <c r="K508" s="727"/>
    </row>
    <row r="509" spans="1:11" x14ac:dyDescent="0.25">
      <c r="A509" s="725"/>
      <c r="B509" s="726"/>
      <c r="C509" s="726"/>
      <c r="D509" s="726"/>
      <c r="E509" s="726"/>
      <c r="F509" s="727"/>
      <c r="G509" s="725"/>
      <c r="H509" s="726"/>
      <c r="I509" s="726"/>
      <c r="J509" s="726"/>
      <c r="K509" s="727"/>
    </row>
    <row r="510" spans="1:11" x14ac:dyDescent="0.25">
      <c r="A510" s="725"/>
      <c r="B510" s="726"/>
      <c r="C510" s="726"/>
      <c r="D510" s="726"/>
      <c r="E510" s="726"/>
      <c r="F510" s="727"/>
      <c r="G510" s="725"/>
      <c r="H510" s="726"/>
      <c r="I510" s="726"/>
      <c r="J510" s="726"/>
      <c r="K510" s="727"/>
    </row>
    <row r="511" spans="1:11" x14ac:dyDescent="0.25">
      <c r="A511" s="725"/>
      <c r="B511" s="726"/>
      <c r="C511" s="726"/>
      <c r="D511" s="726"/>
      <c r="E511" s="726"/>
      <c r="F511" s="727"/>
      <c r="G511" s="725"/>
      <c r="H511" s="726"/>
      <c r="I511" s="726"/>
      <c r="J511" s="726"/>
      <c r="K511" s="727"/>
    </row>
    <row r="512" spans="1:11" x14ac:dyDescent="0.25">
      <c r="A512" s="725"/>
      <c r="B512" s="726"/>
      <c r="C512" s="726"/>
      <c r="D512" s="726"/>
      <c r="E512" s="726"/>
      <c r="F512" s="727"/>
      <c r="G512" s="725"/>
      <c r="H512" s="726"/>
      <c r="I512" s="726"/>
      <c r="J512" s="726"/>
      <c r="K512" s="727"/>
    </row>
    <row r="513" spans="1:11" x14ac:dyDescent="0.25">
      <c r="A513" s="725"/>
      <c r="B513" s="726"/>
      <c r="C513" s="726"/>
      <c r="D513" s="726"/>
      <c r="E513" s="726"/>
      <c r="F513" s="727"/>
      <c r="G513" s="725"/>
      <c r="H513" s="726"/>
      <c r="I513" s="726"/>
      <c r="J513" s="726"/>
      <c r="K513" s="727"/>
    </row>
    <row r="514" spans="1:11" x14ac:dyDescent="0.25">
      <c r="A514" s="725"/>
      <c r="B514" s="726"/>
      <c r="C514" s="726"/>
      <c r="D514" s="726"/>
      <c r="E514" s="726"/>
      <c r="F514" s="727"/>
      <c r="G514" s="725"/>
      <c r="H514" s="726"/>
      <c r="I514" s="726"/>
      <c r="J514" s="726"/>
      <c r="K514" s="727"/>
    </row>
    <row r="515" spans="1:11" ht="15.75" thickBot="1" x14ac:dyDescent="0.3">
      <c r="A515" s="725"/>
      <c r="B515" s="726"/>
      <c r="C515" s="726"/>
      <c r="D515" s="726"/>
      <c r="E515" s="726"/>
      <c r="F515" s="727"/>
      <c r="G515" s="725"/>
      <c r="H515" s="726"/>
      <c r="I515" s="726"/>
      <c r="J515" s="726"/>
      <c r="K515" s="727"/>
    </row>
    <row r="516" spans="1:11" x14ac:dyDescent="0.25">
      <c r="A516" s="762" t="s">
        <v>1141</v>
      </c>
      <c r="B516" s="763"/>
      <c r="C516" s="763"/>
      <c r="D516" s="763"/>
      <c r="E516" s="763"/>
      <c r="F516" s="764"/>
      <c r="G516" s="762" t="s">
        <v>1142</v>
      </c>
      <c r="H516" s="763"/>
      <c r="I516" s="763"/>
      <c r="J516" s="763"/>
      <c r="K516" s="764"/>
    </row>
    <row r="517" spans="1:11" ht="15.75" thickBot="1" x14ac:dyDescent="0.3">
      <c r="A517" s="765"/>
      <c r="B517" s="766"/>
      <c r="C517" s="766"/>
      <c r="D517" s="766"/>
      <c r="E517" s="766"/>
      <c r="F517" s="767"/>
      <c r="G517" s="765"/>
      <c r="H517" s="766"/>
      <c r="I517" s="766"/>
      <c r="J517" s="766"/>
      <c r="K517" s="767"/>
    </row>
    <row r="518" spans="1:11" x14ac:dyDescent="0.25">
      <c r="A518" s="740" t="s">
        <v>589</v>
      </c>
      <c r="B518" s="741"/>
      <c r="C518" s="741"/>
      <c r="D518" s="741"/>
      <c r="E518" s="741"/>
      <c r="F518" s="742"/>
      <c r="G518" s="740" t="s">
        <v>590</v>
      </c>
      <c r="H518" s="741"/>
      <c r="I518" s="741"/>
      <c r="J518" s="741"/>
      <c r="K518" s="742"/>
    </row>
    <row r="519" spans="1:11" x14ac:dyDescent="0.25">
      <c r="A519" s="725"/>
      <c r="B519" s="726"/>
      <c r="C519" s="726"/>
      <c r="D519" s="726"/>
      <c r="E519" s="726"/>
      <c r="F519" s="727"/>
      <c r="G519" s="725"/>
      <c r="H519" s="726"/>
      <c r="I519" s="726"/>
      <c r="J519" s="726"/>
      <c r="K519" s="727"/>
    </row>
    <row r="520" spans="1:11" x14ac:dyDescent="0.25">
      <c r="A520" s="725"/>
      <c r="B520" s="726"/>
      <c r="C520" s="726"/>
      <c r="D520" s="726"/>
      <c r="E520" s="726"/>
      <c r="F520" s="727"/>
      <c r="G520" s="725"/>
      <c r="H520" s="726"/>
      <c r="I520" s="726"/>
      <c r="J520" s="726"/>
      <c r="K520" s="727"/>
    </row>
    <row r="521" spans="1:11" x14ac:dyDescent="0.25">
      <c r="A521" s="725"/>
      <c r="B521" s="726"/>
      <c r="C521" s="726"/>
      <c r="D521" s="726"/>
      <c r="E521" s="726"/>
      <c r="F521" s="727"/>
      <c r="G521" s="725"/>
      <c r="H521" s="726"/>
      <c r="I521" s="726"/>
      <c r="J521" s="726"/>
      <c r="K521" s="727"/>
    </row>
    <row r="522" spans="1:11" x14ac:dyDescent="0.25">
      <c r="A522" s="725"/>
      <c r="B522" s="726"/>
      <c r="C522" s="726"/>
      <c r="D522" s="726"/>
      <c r="E522" s="726"/>
      <c r="F522" s="727"/>
      <c r="G522" s="725"/>
      <c r="H522" s="726"/>
      <c r="I522" s="726"/>
      <c r="J522" s="726"/>
      <c r="K522" s="727"/>
    </row>
    <row r="523" spans="1:11" x14ac:dyDescent="0.25">
      <c r="A523" s="725"/>
      <c r="B523" s="726"/>
      <c r="C523" s="726"/>
      <c r="D523" s="726"/>
      <c r="E523" s="726"/>
      <c r="F523" s="727"/>
      <c r="G523" s="725"/>
      <c r="H523" s="726"/>
      <c r="I523" s="726"/>
      <c r="J523" s="726"/>
      <c r="K523" s="727"/>
    </row>
    <row r="524" spans="1:11" x14ac:dyDescent="0.25">
      <c r="A524" s="725"/>
      <c r="B524" s="726"/>
      <c r="C524" s="726"/>
      <c r="D524" s="726"/>
      <c r="E524" s="726"/>
      <c r="F524" s="727"/>
      <c r="G524" s="725"/>
      <c r="H524" s="726"/>
      <c r="I524" s="726"/>
      <c r="J524" s="726"/>
      <c r="K524" s="727"/>
    </row>
    <row r="525" spans="1:11" x14ac:dyDescent="0.25">
      <c r="A525" s="725"/>
      <c r="B525" s="726"/>
      <c r="C525" s="726"/>
      <c r="D525" s="726"/>
      <c r="E525" s="726"/>
      <c r="F525" s="727"/>
      <c r="G525" s="725"/>
      <c r="H525" s="726"/>
      <c r="I525" s="726"/>
      <c r="J525" s="726"/>
      <c r="K525" s="727"/>
    </row>
    <row r="526" spans="1:11" x14ac:dyDescent="0.25">
      <c r="A526" s="725"/>
      <c r="B526" s="726"/>
      <c r="C526" s="726"/>
      <c r="D526" s="726"/>
      <c r="E526" s="726"/>
      <c r="F526" s="727"/>
      <c r="G526" s="725"/>
      <c r="H526" s="726"/>
      <c r="I526" s="726"/>
      <c r="J526" s="726"/>
      <c r="K526" s="727"/>
    </row>
    <row r="527" spans="1:11" x14ac:dyDescent="0.25">
      <c r="A527" s="725"/>
      <c r="B527" s="726"/>
      <c r="C527" s="726"/>
      <c r="D527" s="726"/>
      <c r="E527" s="726"/>
      <c r="F527" s="727"/>
      <c r="G527" s="725"/>
      <c r="H527" s="726"/>
      <c r="I527" s="726"/>
      <c r="J527" s="726"/>
      <c r="K527" s="727"/>
    </row>
    <row r="528" spans="1:11" x14ac:dyDescent="0.25">
      <c r="A528" s="725"/>
      <c r="B528" s="726"/>
      <c r="C528" s="726"/>
      <c r="D528" s="726"/>
      <c r="E528" s="726"/>
      <c r="F528" s="727"/>
      <c r="G528" s="725"/>
      <c r="H528" s="726"/>
      <c r="I528" s="726"/>
      <c r="J528" s="726"/>
      <c r="K528" s="727"/>
    </row>
    <row r="529" spans="1:11" x14ac:dyDescent="0.25">
      <c r="A529" s="725"/>
      <c r="B529" s="726"/>
      <c r="C529" s="726"/>
      <c r="D529" s="726"/>
      <c r="E529" s="726"/>
      <c r="F529" s="727"/>
      <c r="G529" s="725"/>
      <c r="H529" s="726"/>
      <c r="I529" s="726"/>
      <c r="J529" s="726"/>
      <c r="K529" s="727"/>
    </row>
    <row r="530" spans="1:11" x14ac:dyDescent="0.25">
      <c r="A530" s="725"/>
      <c r="B530" s="726"/>
      <c r="C530" s="726"/>
      <c r="D530" s="726"/>
      <c r="E530" s="726"/>
      <c r="F530" s="727"/>
      <c r="G530" s="725"/>
      <c r="H530" s="726"/>
      <c r="I530" s="726"/>
      <c r="J530" s="726"/>
      <c r="K530" s="727"/>
    </row>
    <row r="531" spans="1:11" ht="15.75" thickBot="1" x14ac:dyDescent="0.3">
      <c r="A531" s="725"/>
      <c r="B531" s="726"/>
      <c r="C531" s="726"/>
      <c r="D531" s="726"/>
      <c r="E531" s="726"/>
      <c r="F531" s="727"/>
      <c r="G531" s="725"/>
      <c r="H531" s="726"/>
      <c r="I531" s="726"/>
      <c r="J531" s="726"/>
      <c r="K531" s="727"/>
    </row>
    <row r="532" spans="1:11" x14ac:dyDescent="0.25">
      <c r="A532" s="762" t="s">
        <v>1143</v>
      </c>
      <c r="B532" s="763"/>
      <c r="C532" s="763"/>
      <c r="D532" s="763"/>
      <c r="E532" s="763"/>
      <c r="F532" s="764"/>
      <c r="G532" s="762" t="s">
        <v>1144</v>
      </c>
      <c r="H532" s="763"/>
      <c r="I532" s="763"/>
      <c r="J532" s="763"/>
      <c r="K532" s="764"/>
    </row>
    <row r="533" spans="1:11" ht="15.75" thickBot="1" x14ac:dyDescent="0.3">
      <c r="A533" s="765"/>
      <c r="B533" s="766"/>
      <c r="C533" s="766"/>
      <c r="D533" s="766"/>
      <c r="E533" s="766"/>
      <c r="F533" s="767"/>
      <c r="G533" s="765"/>
      <c r="H533" s="766"/>
      <c r="I533" s="766"/>
      <c r="J533" s="766"/>
      <c r="K533" s="767"/>
    </row>
    <row r="534" spans="1:11" x14ac:dyDescent="0.25">
      <c r="A534" s="740" t="s">
        <v>589</v>
      </c>
      <c r="B534" s="741"/>
      <c r="C534" s="741"/>
      <c r="D534" s="741"/>
      <c r="E534" s="741"/>
      <c r="F534" s="742"/>
      <c r="G534" s="740" t="s">
        <v>590</v>
      </c>
      <c r="H534" s="741"/>
      <c r="I534" s="741"/>
      <c r="J534" s="741"/>
      <c r="K534" s="742"/>
    </row>
    <row r="535" spans="1:11" x14ac:dyDescent="0.25">
      <c r="A535" s="725"/>
      <c r="B535" s="726"/>
      <c r="C535" s="726"/>
      <c r="D535" s="726"/>
      <c r="E535" s="726"/>
      <c r="F535" s="727"/>
      <c r="G535" s="725"/>
      <c r="H535" s="726"/>
      <c r="I535" s="726"/>
      <c r="J535" s="726"/>
      <c r="K535" s="727"/>
    </row>
    <row r="536" spans="1:11" x14ac:dyDescent="0.25">
      <c r="A536" s="725"/>
      <c r="B536" s="726"/>
      <c r="C536" s="726"/>
      <c r="D536" s="726"/>
      <c r="E536" s="726"/>
      <c r="F536" s="727"/>
      <c r="G536" s="725"/>
      <c r="H536" s="726"/>
      <c r="I536" s="726"/>
      <c r="J536" s="726"/>
      <c r="K536" s="727"/>
    </row>
    <row r="537" spans="1:11" x14ac:dyDescent="0.25">
      <c r="A537" s="725"/>
      <c r="B537" s="726"/>
      <c r="C537" s="726"/>
      <c r="D537" s="726"/>
      <c r="E537" s="726"/>
      <c r="F537" s="727"/>
      <c r="G537" s="725"/>
      <c r="H537" s="726"/>
      <c r="I537" s="726"/>
      <c r="J537" s="726"/>
      <c r="K537" s="727"/>
    </row>
    <row r="538" spans="1:11" x14ac:dyDescent="0.25">
      <c r="A538" s="725"/>
      <c r="B538" s="726"/>
      <c r="C538" s="726"/>
      <c r="D538" s="726"/>
      <c r="E538" s="726"/>
      <c r="F538" s="727"/>
      <c r="G538" s="725"/>
      <c r="H538" s="726"/>
      <c r="I538" s="726"/>
      <c r="J538" s="726"/>
      <c r="K538" s="727"/>
    </row>
    <row r="539" spans="1:11" x14ac:dyDescent="0.25">
      <c r="A539" s="725"/>
      <c r="B539" s="726"/>
      <c r="C539" s="726"/>
      <c r="D539" s="726"/>
      <c r="E539" s="726"/>
      <c r="F539" s="727"/>
      <c r="G539" s="725"/>
      <c r="H539" s="726"/>
      <c r="I539" s="726"/>
      <c r="J539" s="726"/>
      <c r="K539" s="727"/>
    </row>
    <row r="540" spans="1:11" x14ac:dyDescent="0.25">
      <c r="A540" s="725"/>
      <c r="B540" s="726"/>
      <c r="C540" s="726"/>
      <c r="D540" s="726"/>
      <c r="E540" s="726"/>
      <c r="F540" s="727"/>
      <c r="G540" s="725"/>
      <c r="H540" s="726"/>
      <c r="I540" s="726"/>
      <c r="J540" s="726"/>
      <c r="K540" s="727"/>
    </row>
    <row r="541" spans="1:11" x14ac:dyDescent="0.25">
      <c r="A541" s="725"/>
      <c r="B541" s="726"/>
      <c r="C541" s="726"/>
      <c r="D541" s="726"/>
      <c r="E541" s="726"/>
      <c r="F541" s="727"/>
      <c r="G541" s="725"/>
      <c r="H541" s="726"/>
      <c r="I541" s="726"/>
      <c r="J541" s="726"/>
      <c r="K541" s="727"/>
    </row>
    <row r="542" spans="1:11" x14ac:dyDescent="0.25">
      <c r="A542" s="725"/>
      <c r="B542" s="726"/>
      <c r="C542" s="726"/>
      <c r="D542" s="726"/>
      <c r="E542" s="726"/>
      <c r="F542" s="727"/>
      <c r="G542" s="725"/>
      <c r="H542" s="726"/>
      <c r="I542" s="726"/>
      <c r="J542" s="726"/>
      <c r="K542" s="727"/>
    </row>
    <row r="543" spans="1:11" x14ac:dyDescent="0.25">
      <c r="A543" s="725"/>
      <c r="B543" s="726"/>
      <c r="C543" s="726"/>
      <c r="D543" s="726"/>
      <c r="E543" s="726"/>
      <c r="F543" s="727"/>
      <c r="G543" s="725"/>
      <c r="H543" s="726"/>
      <c r="I543" s="726"/>
      <c r="J543" s="726"/>
      <c r="K543" s="727"/>
    </row>
    <row r="544" spans="1:11" x14ac:dyDescent="0.25">
      <c r="A544" s="725"/>
      <c r="B544" s="726"/>
      <c r="C544" s="726"/>
      <c r="D544" s="726"/>
      <c r="E544" s="726"/>
      <c r="F544" s="727"/>
      <c r="G544" s="725"/>
      <c r="H544" s="726"/>
      <c r="I544" s="726"/>
      <c r="J544" s="726"/>
      <c r="K544" s="727"/>
    </row>
    <row r="545" spans="1:11" x14ac:dyDescent="0.25">
      <c r="A545" s="725"/>
      <c r="B545" s="726"/>
      <c r="C545" s="726"/>
      <c r="D545" s="726"/>
      <c r="E545" s="726"/>
      <c r="F545" s="727"/>
      <c r="G545" s="725"/>
      <c r="H545" s="726"/>
      <c r="I545" s="726"/>
      <c r="J545" s="726"/>
      <c r="K545" s="727"/>
    </row>
    <row r="546" spans="1:11" x14ac:dyDescent="0.25">
      <c r="A546" s="725"/>
      <c r="B546" s="726"/>
      <c r="C546" s="726"/>
      <c r="D546" s="726"/>
      <c r="E546" s="726"/>
      <c r="F546" s="727"/>
      <c r="G546" s="725"/>
      <c r="H546" s="726"/>
      <c r="I546" s="726"/>
      <c r="J546" s="726"/>
      <c r="K546" s="727"/>
    </row>
    <row r="547" spans="1:11" ht="15.75" thickBot="1" x14ac:dyDescent="0.3">
      <c r="A547" s="725"/>
      <c r="B547" s="726"/>
      <c r="C547" s="726"/>
      <c r="D547" s="726"/>
      <c r="E547" s="726"/>
      <c r="F547" s="727"/>
      <c r="G547" s="725"/>
      <c r="H547" s="726"/>
      <c r="I547" s="726"/>
      <c r="J547" s="726"/>
      <c r="K547" s="727"/>
    </row>
    <row r="548" spans="1:11" x14ac:dyDescent="0.25">
      <c r="A548" s="762" t="s">
        <v>1145</v>
      </c>
      <c r="B548" s="763"/>
      <c r="C548" s="763"/>
      <c r="D548" s="763"/>
      <c r="E548" s="763"/>
      <c r="F548" s="764"/>
      <c r="G548" s="762" t="s">
        <v>1145</v>
      </c>
      <c r="H548" s="763"/>
      <c r="I548" s="763"/>
      <c r="J548" s="763"/>
      <c r="K548" s="764"/>
    </row>
    <row r="549" spans="1:11" ht="15.75" thickBot="1" x14ac:dyDescent="0.3">
      <c r="A549" s="765"/>
      <c r="B549" s="766"/>
      <c r="C549" s="766"/>
      <c r="D549" s="766"/>
      <c r="E549" s="766"/>
      <c r="F549" s="767"/>
      <c r="G549" s="765"/>
      <c r="H549" s="766"/>
      <c r="I549" s="766"/>
      <c r="J549" s="766"/>
      <c r="K549" s="767"/>
    </row>
  </sheetData>
  <mergeCells count="143">
    <mergeCell ref="A534:F547"/>
    <mergeCell ref="G534:K547"/>
    <mergeCell ref="A548:F549"/>
    <mergeCell ref="G548:K549"/>
    <mergeCell ref="A516:F517"/>
    <mergeCell ref="G516:K517"/>
    <mergeCell ref="A518:F531"/>
    <mergeCell ref="G518:K531"/>
    <mergeCell ref="A532:F533"/>
    <mergeCell ref="G532:K533"/>
    <mergeCell ref="A486:F499"/>
    <mergeCell ref="G486:K499"/>
    <mergeCell ref="A500:F501"/>
    <mergeCell ref="G500:K501"/>
    <mergeCell ref="A502:F515"/>
    <mergeCell ref="G502:K515"/>
    <mergeCell ref="A468:F469"/>
    <mergeCell ref="G468:K469"/>
    <mergeCell ref="A470:F483"/>
    <mergeCell ref="G470:K483"/>
    <mergeCell ref="A484:F485"/>
    <mergeCell ref="G484:K485"/>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scale="61" orientation="portrait" r:id="rId1"/>
  <rowBreaks count="4" manualBreakCount="4">
    <brk id="149" max="16383" man="1"/>
    <brk id="227" max="16383" man="1"/>
    <brk id="357" max="16383" man="1"/>
    <brk id="469" max="16383"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80B646-10F5-47FE-A153-5679481C356E}">
  <dimension ref="B1:L101"/>
  <sheetViews>
    <sheetView topLeftCell="A23" zoomScale="85" zoomScaleNormal="85" zoomScaleSheetLayoutView="100" zoomScalePageLayoutView="90" workbookViewId="0">
      <selection activeCell="B36" sqref="B36:G37"/>
    </sheetView>
  </sheetViews>
  <sheetFormatPr baseColWidth="10" defaultColWidth="11.42578125" defaultRowHeight="15" x14ac:dyDescent="0.25"/>
  <cols>
    <col min="1" max="1" width="3.7109375" style="83" customWidth="1"/>
    <col min="2" max="2" width="4.7109375" style="83" customWidth="1"/>
    <col min="3" max="3" width="8.28515625" style="83" customWidth="1"/>
    <col min="4" max="4" width="8" style="83" customWidth="1"/>
    <col min="5" max="5" width="11.42578125" style="83"/>
    <col min="6" max="6" width="12" style="83" customWidth="1"/>
    <col min="7" max="7" width="8.42578125" style="83" customWidth="1"/>
    <col min="8" max="8" width="8.5703125" style="83" customWidth="1"/>
    <col min="9" max="9" width="20.28515625" style="83" customWidth="1"/>
    <col min="10" max="10" width="9.140625" style="83" customWidth="1"/>
    <col min="11" max="11" width="6.28515625" style="83" customWidth="1"/>
    <col min="12" max="12" width="8" style="83" customWidth="1"/>
    <col min="13" max="13" width="11.42578125" style="83" customWidth="1"/>
    <col min="14" max="16384" width="11.42578125"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x14ac:dyDescent="0.25">
      <c r="B3" s="855" t="s">
        <v>364</v>
      </c>
      <c r="C3" s="712"/>
      <c r="D3" s="712"/>
      <c r="E3" s="713"/>
      <c r="F3" s="105">
        <v>44104</v>
      </c>
      <c r="G3" s="711" t="s">
        <v>365</v>
      </c>
      <c r="H3" s="712"/>
      <c r="I3" s="713"/>
      <c r="J3" s="787">
        <v>44110</v>
      </c>
      <c r="K3" s="712"/>
      <c r="L3" s="856"/>
    </row>
    <row r="4" spans="2:12" ht="24.95" customHeight="1" x14ac:dyDescent="0.25">
      <c r="B4" s="717" t="s">
        <v>324</v>
      </c>
      <c r="C4" s="718"/>
      <c r="D4" s="718"/>
      <c r="E4" s="718"/>
      <c r="F4" s="718"/>
      <c r="G4" s="718"/>
      <c r="H4" s="719"/>
      <c r="I4" s="140" t="s">
        <v>575</v>
      </c>
      <c r="J4" s="140" t="s">
        <v>2</v>
      </c>
      <c r="K4" s="857" t="s">
        <v>0</v>
      </c>
      <c r="L4" s="858"/>
    </row>
    <row r="5" spans="2:12" ht="24.95" customHeight="1" x14ac:dyDescent="0.25">
      <c r="B5" s="720"/>
      <c r="C5" s="721"/>
      <c r="D5" s="721"/>
      <c r="E5" s="721"/>
      <c r="F5" s="721"/>
      <c r="G5" s="721"/>
      <c r="H5" s="722"/>
      <c r="I5" s="139" t="s">
        <v>576</v>
      </c>
      <c r="J5" s="140">
        <v>2</v>
      </c>
      <c r="K5" s="857" t="s">
        <v>366</v>
      </c>
      <c r="L5" s="858"/>
    </row>
    <row r="6" spans="2:12" ht="15.75" customHeight="1" x14ac:dyDescent="0.25">
      <c r="B6" s="725" t="s">
        <v>533</v>
      </c>
      <c r="C6" s="726"/>
      <c r="D6" s="726"/>
      <c r="E6" s="726"/>
      <c r="F6" s="726"/>
      <c r="G6" s="727"/>
      <c r="H6" s="725" t="s">
        <v>534</v>
      </c>
      <c r="I6" s="726"/>
      <c r="J6" s="726"/>
      <c r="K6" s="726"/>
      <c r="L6" s="727"/>
    </row>
    <row r="7" spans="2:12" x14ac:dyDescent="0.25">
      <c r="B7" s="725"/>
      <c r="C7" s="726"/>
      <c r="D7" s="726"/>
      <c r="E7" s="726"/>
      <c r="F7" s="726"/>
      <c r="G7" s="727"/>
      <c r="H7" s="725"/>
      <c r="I7" s="726"/>
      <c r="J7" s="726"/>
      <c r="K7" s="726"/>
      <c r="L7" s="727"/>
    </row>
    <row r="8" spans="2:12" x14ac:dyDescent="0.25">
      <c r="B8" s="725"/>
      <c r="C8" s="726"/>
      <c r="D8" s="726"/>
      <c r="E8" s="726"/>
      <c r="F8" s="726"/>
      <c r="G8" s="727"/>
      <c r="H8" s="725"/>
      <c r="I8" s="726"/>
      <c r="J8" s="726"/>
      <c r="K8" s="726"/>
      <c r="L8" s="727"/>
    </row>
    <row r="9" spans="2:12" x14ac:dyDescent="0.25">
      <c r="B9" s="725"/>
      <c r="C9" s="726"/>
      <c r="D9" s="726"/>
      <c r="E9" s="726"/>
      <c r="F9" s="726"/>
      <c r="G9" s="727"/>
      <c r="H9" s="725"/>
      <c r="I9" s="726"/>
      <c r="J9" s="726"/>
      <c r="K9" s="726"/>
      <c r="L9" s="727"/>
    </row>
    <row r="10" spans="2:12" x14ac:dyDescent="0.25">
      <c r="B10" s="725"/>
      <c r="C10" s="726"/>
      <c r="D10" s="726"/>
      <c r="E10" s="726"/>
      <c r="F10" s="726"/>
      <c r="G10" s="727"/>
      <c r="H10" s="725"/>
      <c r="I10" s="726"/>
      <c r="J10" s="726"/>
      <c r="K10" s="726"/>
      <c r="L10" s="727"/>
    </row>
    <row r="11" spans="2:12" x14ac:dyDescent="0.25">
      <c r="B11" s="725"/>
      <c r="C11" s="726"/>
      <c r="D11" s="726"/>
      <c r="E11" s="726"/>
      <c r="F11" s="726"/>
      <c r="G11" s="727"/>
      <c r="H11" s="725"/>
      <c r="I11" s="726"/>
      <c r="J11" s="726"/>
      <c r="K11" s="726"/>
      <c r="L11" s="727"/>
    </row>
    <row r="12" spans="2:12" x14ac:dyDescent="0.25">
      <c r="B12" s="725"/>
      <c r="C12" s="726"/>
      <c r="D12" s="726"/>
      <c r="E12" s="726"/>
      <c r="F12" s="726"/>
      <c r="G12" s="727"/>
      <c r="H12" s="725"/>
      <c r="I12" s="726"/>
      <c r="J12" s="726"/>
      <c r="K12" s="726"/>
      <c r="L12" s="727"/>
    </row>
    <row r="13" spans="2:12" x14ac:dyDescent="0.25">
      <c r="B13" s="725"/>
      <c r="C13" s="726"/>
      <c r="D13" s="726"/>
      <c r="E13" s="726"/>
      <c r="F13" s="726"/>
      <c r="G13" s="727"/>
      <c r="H13" s="725"/>
      <c r="I13" s="726"/>
      <c r="J13" s="726"/>
      <c r="K13" s="726"/>
      <c r="L13" s="727"/>
    </row>
    <row r="14" spans="2:12" x14ac:dyDescent="0.25">
      <c r="B14" s="725"/>
      <c r="C14" s="726"/>
      <c r="D14" s="726"/>
      <c r="E14" s="726"/>
      <c r="F14" s="726"/>
      <c r="G14" s="727"/>
      <c r="H14" s="725"/>
      <c r="I14" s="726"/>
      <c r="J14" s="726"/>
      <c r="K14" s="726"/>
      <c r="L14" s="727"/>
    </row>
    <row r="15" spans="2:12" x14ac:dyDescent="0.25">
      <c r="B15" s="725"/>
      <c r="C15" s="726"/>
      <c r="D15" s="726"/>
      <c r="E15" s="726"/>
      <c r="F15" s="726"/>
      <c r="G15" s="727"/>
      <c r="H15" s="725"/>
      <c r="I15" s="726"/>
      <c r="J15" s="726"/>
      <c r="K15" s="726"/>
      <c r="L15" s="727"/>
    </row>
    <row r="16" spans="2:12" x14ac:dyDescent="0.25">
      <c r="B16" s="725"/>
      <c r="C16" s="726"/>
      <c r="D16" s="726"/>
      <c r="E16" s="726"/>
      <c r="F16" s="726"/>
      <c r="G16" s="727"/>
      <c r="H16" s="725"/>
      <c r="I16" s="726"/>
      <c r="J16" s="726"/>
      <c r="K16" s="726"/>
      <c r="L16" s="727"/>
    </row>
    <row r="17" spans="2:12" x14ac:dyDescent="0.25">
      <c r="B17" s="725"/>
      <c r="C17" s="726"/>
      <c r="D17" s="726"/>
      <c r="E17" s="726"/>
      <c r="F17" s="726"/>
      <c r="G17" s="727"/>
      <c r="H17" s="725"/>
      <c r="I17" s="726"/>
      <c r="J17" s="726"/>
      <c r="K17" s="726"/>
      <c r="L17" s="727"/>
    </row>
    <row r="18" spans="2:12" x14ac:dyDescent="0.25">
      <c r="B18" s="725"/>
      <c r="C18" s="726"/>
      <c r="D18" s="726"/>
      <c r="E18" s="726"/>
      <c r="F18" s="726"/>
      <c r="G18" s="727"/>
      <c r="H18" s="725"/>
      <c r="I18" s="726"/>
      <c r="J18" s="726"/>
      <c r="K18" s="726"/>
      <c r="L18" s="727"/>
    </row>
    <row r="19" spans="2:12" ht="15.75" thickBot="1" x14ac:dyDescent="0.3">
      <c r="B19" s="725"/>
      <c r="C19" s="726"/>
      <c r="D19" s="726"/>
      <c r="E19" s="726"/>
      <c r="F19" s="726"/>
      <c r="G19" s="727"/>
      <c r="H19" s="725"/>
      <c r="I19" s="726"/>
      <c r="J19" s="726"/>
      <c r="K19" s="726"/>
      <c r="L19" s="727"/>
    </row>
    <row r="20" spans="2:12" ht="15" customHeight="1" x14ac:dyDescent="0.25">
      <c r="B20" s="728" t="s">
        <v>1189</v>
      </c>
      <c r="C20" s="729"/>
      <c r="D20" s="729"/>
      <c r="E20" s="729"/>
      <c r="F20" s="729"/>
      <c r="G20" s="730"/>
      <c r="H20" s="728" t="s">
        <v>1190</v>
      </c>
      <c r="I20" s="729"/>
      <c r="J20" s="729"/>
      <c r="K20" s="729"/>
      <c r="L20" s="730"/>
    </row>
    <row r="21" spans="2:12" ht="18" customHeight="1" thickBot="1" x14ac:dyDescent="0.3">
      <c r="B21" s="731"/>
      <c r="C21" s="732"/>
      <c r="D21" s="732"/>
      <c r="E21" s="732"/>
      <c r="F21" s="732"/>
      <c r="G21" s="733"/>
      <c r="H21" s="731"/>
      <c r="I21" s="732"/>
      <c r="J21" s="732"/>
      <c r="K21" s="732"/>
      <c r="L21" s="733"/>
    </row>
    <row r="22" spans="2:12" ht="15.75" customHeight="1" x14ac:dyDescent="0.25">
      <c r="B22" s="740" t="s">
        <v>587</v>
      </c>
      <c r="C22" s="741"/>
      <c r="D22" s="741"/>
      <c r="E22" s="741"/>
      <c r="F22" s="741"/>
      <c r="G22" s="742"/>
      <c r="H22" s="740" t="s">
        <v>588</v>
      </c>
      <c r="I22" s="741"/>
      <c r="J22" s="741"/>
      <c r="K22" s="741"/>
      <c r="L22" s="742"/>
    </row>
    <row r="23" spans="2:12" x14ac:dyDescent="0.25">
      <c r="B23" s="725"/>
      <c r="C23" s="726"/>
      <c r="D23" s="726"/>
      <c r="E23" s="726"/>
      <c r="F23" s="726"/>
      <c r="G23" s="727"/>
      <c r="H23" s="725"/>
      <c r="I23" s="726"/>
      <c r="J23" s="726"/>
      <c r="K23" s="726"/>
      <c r="L23" s="727"/>
    </row>
    <row r="24" spans="2:12" x14ac:dyDescent="0.25">
      <c r="B24" s="725"/>
      <c r="C24" s="726"/>
      <c r="D24" s="726"/>
      <c r="E24" s="726"/>
      <c r="F24" s="726"/>
      <c r="G24" s="727"/>
      <c r="H24" s="725"/>
      <c r="I24" s="726"/>
      <c r="J24" s="726"/>
      <c r="K24" s="726"/>
      <c r="L24" s="727"/>
    </row>
    <row r="25" spans="2:12" x14ac:dyDescent="0.25">
      <c r="B25" s="725"/>
      <c r="C25" s="726"/>
      <c r="D25" s="726"/>
      <c r="E25" s="726"/>
      <c r="F25" s="726"/>
      <c r="G25" s="727"/>
      <c r="H25" s="725"/>
      <c r="I25" s="726"/>
      <c r="J25" s="726"/>
      <c r="K25" s="726"/>
      <c r="L25" s="727"/>
    </row>
    <row r="26" spans="2:12" x14ac:dyDescent="0.25">
      <c r="B26" s="725"/>
      <c r="C26" s="726"/>
      <c r="D26" s="726"/>
      <c r="E26" s="726"/>
      <c r="F26" s="726"/>
      <c r="G26" s="727"/>
      <c r="H26" s="725"/>
      <c r="I26" s="726"/>
      <c r="J26" s="726"/>
      <c r="K26" s="726"/>
      <c r="L26" s="727"/>
    </row>
    <row r="27" spans="2:12" x14ac:dyDescent="0.25">
      <c r="B27" s="725"/>
      <c r="C27" s="726"/>
      <c r="D27" s="726"/>
      <c r="E27" s="726"/>
      <c r="F27" s="726"/>
      <c r="G27" s="727"/>
      <c r="H27" s="725"/>
      <c r="I27" s="726"/>
      <c r="J27" s="726"/>
      <c r="K27" s="726"/>
      <c r="L27" s="727"/>
    </row>
    <row r="28" spans="2:12" x14ac:dyDescent="0.25">
      <c r="B28" s="725"/>
      <c r="C28" s="726"/>
      <c r="D28" s="726"/>
      <c r="E28" s="726"/>
      <c r="F28" s="726"/>
      <c r="G28" s="727"/>
      <c r="H28" s="725"/>
      <c r="I28" s="726"/>
      <c r="J28" s="726"/>
      <c r="K28" s="726"/>
      <c r="L28" s="727"/>
    </row>
    <row r="29" spans="2:12" x14ac:dyDescent="0.25">
      <c r="B29" s="725"/>
      <c r="C29" s="726"/>
      <c r="D29" s="726"/>
      <c r="E29" s="726"/>
      <c r="F29" s="726"/>
      <c r="G29" s="727"/>
      <c r="H29" s="725"/>
      <c r="I29" s="726"/>
      <c r="J29" s="726"/>
      <c r="K29" s="726"/>
      <c r="L29" s="727"/>
    </row>
    <row r="30" spans="2:12" x14ac:dyDescent="0.25">
      <c r="B30" s="725"/>
      <c r="C30" s="726"/>
      <c r="D30" s="726"/>
      <c r="E30" s="726"/>
      <c r="F30" s="726"/>
      <c r="G30" s="727"/>
      <c r="H30" s="725"/>
      <c r="I30" s="726"/>
      <c r="J30" s="726"/>
      <c r="K30" s="726"/>
      <c r="L30" s="727"/>
    </row>
    <row r="31" spans="2:12" x14ac:dyDescent="0.25">
      <c r="B31" s="725"/>
      <c r="C31" s="726"/>
      <c r="D31" s="726"/>
      <c r="E31" s="726"/>
      <c r="F31" s="726"/>
      <c r="G31" s="727"/>
      <c r="H31" s="725"/>
      <c r="I31" s="726"/>
      <c r="J31" s="726"/>
      <c r="K31" s="726"/>
      <c r="L31" s="727"/>
    </row>
    <row r="32" spans="2:12" x14ac:dyDescent="0.25">
      <c r="B32" s="725"/>
      <c r="C32" s="726"/>
      <c r="D32" s="726"/>
      <c r="E32" s="726"/>
      <c r="F32" s="726"/>
      <c r="G32" s="727"/>
      <c r="H32" s="725"/>
      <c r="I32" s="726"/>
      <c r="J32" s="726"/>
      <c r="K32" s="726"/>
      <c r="L32" s="727"/>
    </row>
    <row r="33" spans="2:12" x14ac:dyDescent="0.25">
      <c r="B33" s="725"/>
      <c r="C33" s="726"/>
      <c r="D33" s="726"/>
      <c r="E33" s="726"/>
      <c r="F33" s="726"/>
      <c r="G33" s="727"/>
      <c r="H33" s="725"/>
      <c r="I33" s="726"/>
      <c r="J33" s="726"/>
      <c r="K33" s="726"/>
      <c r="L33" s="727"/>
    </row>
    <row r="34" spans="2:12" x14ac:dyDescent="0.25">
      <c r="B34" s="725"/>
      <c r="C34" s="726"/>
      <c r="D34" s="726"/>
      <c r="E34" s="726"/>
      <c r="F34" s="726"/>
      <c r="G34" s="727"/>
      <c r="H34" s="725"/>
      <c r="I34" s="726"/>
      <c r="J34" s="726"/>
      <c r="K34" s="726"/>
      <c r="L34" s="727"/>
    </row>
    <row r="35" spans="2:12" ht="15.75" thickBot="1" x14ac:dyDescent="0.3">
      <c r="B35" s="725"/>
      <c r="C35" s="726"/>
      <c r="D35" s="726"/>
      <c r="E35" s="726"/>
      <c r="F35" s="726"/>
      <c r="G35" s="727"/>
      <c r="H35" s="725"/>
      <c r="I35" s="726"/>
      <c r="J35" s="726"/>
      <c r="K35" s="726"/>
      <c r="L35" s="727"/>
    </row>
    <row r="36" spans="2:12" ht="15" customHeight="1" x14ac:dyDescent="0.25">
      <c r="B36" s="728" t="s">
        <v>1191</v>
      </c>
      <c r="C36" s="729"/>
      <c r="D36" s="729"/>
      <c r="E36" s="729"/>
      <c r="F36" s="729"/>
      <c r="G36" s="730"/>
      <c r="H36" s="728" t="s">
        <v>1192</v>
      </c>
      <c r="I36" s="729"/>
      <c r="J36" s="729"/>
      <c r="K36" s="729"/>
      <c r="L36" s="730"/>
    </row>
    <row r="37" spans="2:12" ht="18" customHeight="1" thickBot="1" x14ac:dyDescent="0.3">
      <c r="B37" s="731"/>
      <c r="C37" s="732"/>
      <c r="D37" s="732"/>
      <c r="E37" s="732"/>
      <c r="F37" s="732"/>
      <c r="G37" s="733"/>
      <c r="H37" s="731"/>
      <c r="I37" s="732"/>
      <c r="J37" s="732"/>
      <c r="K37" s="732"/>
      <c r="L37" s="733"/>
    </row>
    <row r="38" spans="2:12" x14ac:dyDescent="0.25">
      <c r="B38" s="740" t="s">
        <v>589</v>
      </c>
      <c r="C38" s="741"/>
      <c r="D38" s="741"/>
      <c r="E38" s="741"/>
      <c r="F38" s="741"/>
      <c r="G38" s="742"/>
      <c r="H38" s="740" t="s">
        <v>590</v>
      </c>
      <c r="I38" s="741"/>
      <c r="J38" s="741"/>
      <c r="K38" s="741"/>
      <c r="L38" s="742"/>
    </row>
    <row r="39" spans="2:12" x14ac:dyDescent="0.25">
      <c r="B39" s="725"/>
      <c r="C39" s="726"/>
      <c r="D39" s="726"/>
      <c r="E39" s="726"/>
      <c r="F39" s="726"/>
      <c r="G39" s="727"/>
      <c r="H39" s="725"/>
      <c r="I39" s="726"/>
      <c r="J39" s="726"/>
      <c r="K39" s="726"/>
      <c r="L39" s="727"/>
    </row>
    <row r="40" spans="2:12" x14ac:dyDescent="0.25">
      <c r="B40" s="725"/>
      <c r="C40" s="726"/>
      <c r="D40" s="726"/>
      <c r="E40" s="726"/>
      <c r="F40" s="726"/>
      <c r="G40" s="727"/>
      <c r="H40" s="725"/>
      <c r="I40" s="726"/>
      <c r="J40" s="726"/>
      <c r="K40" s="726"/>
      <c r="L40" s="727"/>
    </row>
    <row r="41" spans="2:12" x14ac:dyDescent="0.25">
      <c r="B41" s="725"/>
      <c r="C41" s="726"/>
      <c r="D41" s="726"/>
      <c r="E41" s="726"/>
      <c r="F41" s="726"/>
      <c r="G41" s="727"/>
      <c r="H41" s="725"/>
      <c r="I41" s="726"/>
      <c r="J41" s="726"/>
      <c r="K41" s="726"/>
      <c r="L41" s="727"/>
    </row>
    <row r="42" spans="2:12" x14ac:dyDescent="0.25">
      <c r="B42" s="725"/>
      <c r="C42" s="726"/>
      <c r="D42" s="726"/>
      <c r="E42" s="726"/>
      <c r="F42" s="726"/>
      <c r="G42" s="727"/>
      <c r="H42" s="725"/>
      <c r="I42" s="726"/>
      <c r="J42" s="726"/>
      <c r="K42" s="726"/>
      <c r="L42" s="727"/>
    </row>
    <row r="43" spans="2:12" x14ac:dyDescent="0.25">
      <c r="B43" s="725"/>
      <c r="C43" s="726"/>
      <c r="D43" s="726"/>
      <c r="E43" s="726"/>
      <c r="F43" s="726"/>
      <c r="G43" s="727"/>
      <c r="H43" s="725"/>
      <c r="I43" s="726"/>
      <c r="J43" s="726"/>
      <c r="K43" s="726"/>
      <c r="L43" s="727"/>
    </row>
    <row r="44" spans="2:12" x14ac:dyDescent="0.25">
      <c r="B44" s="725"/>
      <c r="C44" s="726"/>
      <c r="D44" s="726"/>
      <c r="E44" s="726"/>
      <c r="F44" s="726"/>
      <c r="G44" s="727"/>
      <c r="H44" s="725"/>
      <c r="I44" s="726"/>
      <c r="J44" s="726"/>
      <c r="K44" s="726"/>
      <c r="L44" s="727"/>
    </row>
    <row r="45" spans="2:12" x14ac:dyDescent="0.25">
      <c r="B45" s="725"/>
      <c r="C45" s="726"/>
      <c r="D45" s="726"/>
      <c r="E45" s="726"/>
      <c r="F45" s="726"/>
      <c r="G45" s="727"/>
      <c r="H45" s="725"/>
      <c r="I45" s="726"/>
      <c r="J45" s="726"/>
      <c r="K45" s="726"/>
      <c r="L45" s="727"/>
    </row>
    <row r="46" spans="2:12" x14ac:dyDescent="0.25">
      <c r="B46" s="725"/>
      <c r="C46" s="726"/>
      <c r="D46" s="726"/>
      <c r="E46" s="726"/>
      <c r="F46" s="726"/>
      <c r="G46" s="727"/>
      <c r="H46" s="725"/>
      <c r="I46" s="726"/>
      <c r="J46" s="726"/>
      <c r="K46" s="726"/>
      <c r="L46" s="727"/>
    </row>
    <row r="47" spans="2:12" x14ac:dyDescent="0.25">
      <c r="B47" s="725"/>
      <c r="C47" s="726"/>
      <c r="D47" s="726"/>
      <c r="E47" s="726"/>
      <c r="F47" s="726"/>
      <c r="G47" s="727"/>
      <c r="H47" s="725"/>
      <c r="I47" s="726"/>
      <c r="J47" s="726"/>
      <c r="K47" s="726"/>
      <c r="L47" s="727"/>
    </row>
    <row r="48" spans="2:12" x14ac:dyDescent="0.25">
      <c r="B48" s="725"/>
      <c r="C48" s="726"/>
      <c r="D48" s="726"/>
      <c r="E48" s="726"/>
      <c r="F48" s="726"/>
      <c r="G48" s="727"/>
      <c r="H48" s="725"/>
      <c r="I48" s="726"/>
      <c r="J48" s="726"/>
      <c r="K48" s="726"/>
      <c r="L48" s="727"/>
    </row>
    <row r="49" spans="2:12" x14ac:dyDescent="0.25">
      <c r="B49" s="725"/>
      <c r="C49" s="726"/>
      <c r="D49" s="726"/>
      <c r="E49" s="726"/>
      <c r="F49" s="726"/>
      <c r="G49" s="727"/>
      <c r="H49" s="725"/>
      <c r="I49" s="726"/>
      <c r="J49" s="726"/>
      <c r="K49" s="726"/>
      <c r="L49" s="727"/>
    </row>
    <row r="50" spans="2:12" x14ac:dyDescent="0.25">
      <c r="B50" s="725"/>
      <c r="C50" s="726"/>
      <c r="D50" s="726"/>
      <c r="E50" s="726"/>
      <c r="F50" s="726"/>
      <c r="G50" s="727"/>
      <c r="H50" s="725"/>
      <c r="I50" s="726"/>
      <c r="J50" s="726"/>
      <c r="K50" s="726"/>
      <c r="L50" s="727"/>
    </row>
    <row r="51" spans="2:12" ht="15.75" thickBot="1" x14ac:dyDescent="0.3">
      <c r="B51" s="725"/>
      <c r="C51" s="726"/>
      <c r="D51" s="726"/>
      <c r="E51" s="726"/>
      <c r="F51" s="726"/>
      <c r="G51" s="727"/>
      <c r="H51" s="725"/>
      <c r="I51" s="726"/>
      <c r="J51" s="726"/>
      <c r="K51" s="726"/>
      <c r="L51" s="727"/>
    </row>
    <row r="52" spans="2:12" ht="15" customHeight="1" x14ac:dyDescent="0.25">
      <c r="B52" s="728" t="s">
        <v>1193</v>
      </c>
      <c r="C52" s="729"/>
      <c r="D52" s="729"/>
      <c r="E52" s="729"/>
      <c r="F52" s="729"/>
      <c r="G52" s="730"/>
      <c r="H52" s="734" t="s">
        <v>1194</v>
      </c>
      <c r="I52" s="735"/>
      <c r="J52" s="735"/>
      <c r="K52" s="735"/>
      <c r="L52" s="736"/>
    </row>
    <row r="53" spans="2:12" ht="15.75" thickBot="1" x14ac:dyDescent="0.3">
      <c r="B53" s="731"/>
      <c r="C53" s="732"/>
      <c r="D53" s="732"/>
      <c r="E53" s="732"/>
      <c r="F53" s="732"/>
      <c r="G53" s="733"/>
      <c r="H53" s="737"/>
      <c r="I53" s="738"/>
      <c r="J53" s="738"/>
      <c r="K53" s="738"/>
      <c r="L53" s="739"/>
    </row>
    <row r="54" spans="2:12" x14ac:dyDescent="0.25">
      <c r="B54" s="740" t="s">
        <v>589</v>
      </c>
      <c r="C54" s="741"/>
      <c r="D54" s="741"/>
      <c r="E54" s="741"/>
      <c r="F54" s="741"/>
      <c r="G54" s="742"/>
      <c r="H54" s="740" t="s">
        <v>590</v>
      </c>
      <c r="I54" s="741"/>
      <c r="J54" s="741"/>
      <c r="K54" s="741"/>
      <c r="L54" s="742"/>
    </row>
    <row r="55" spans="2:12" x14ac:dyDescent="0.25">
      <c r="B55" s="725"/>
      <c r="C55" s="726"/>
      <c r="D55" s="726"/>
      <c r="E55" s="726"/>
      <c r="F55" s="726"/>
      <c r="G55" s="727"/>
      <c r="H55" s="725"/>
      <c r="I55" s="726"/>
      <c r="J55" s="726"/>
      <c r="K55" s="726"/>
      <c r="L55" s="727"/>
    </row>
    <row r="56" spans="2:12" x14ac:dyDescent="0.25">
      <c r="B56" s="725"/>
      <c r="C56" s="726"/>
      <c r="D56" s="726"/>
      <c r="E56" s="726"/>
      <c r="F56" s="726"/>
      <c r="G56" s="727"/>
      <c r="H56" s="725"/>
      <c r="I56" s="726"/>
      <c r="J56" s="726"/>
      <c r="K56" s="726"/>
      <c r="L56" s="727"/>
    </row>
    <row r="57" spans="2:12" x14ac:dyDescent="0.25">
      <c r="B57" s="725"/>
      <c r="C57" s="726"/>
      <c r="D57" s="726"/>
      <c r="E57" s="726"/>
      <c r="F57" s="726"/>
      <c r="G57" s="727"/>
      <c r="H57" s="725"/>
      <c r="I57" s="726"/>
      <c r="J57" s="726"/>
      <c r="K57" s="726"/>
      <c r="L57" s="727"/>
    </row>
    <row r="58" spans="2:12" x14ac:dyDescent="0.25">
      <c r="B58" s="725"/>
      <c r="C58" s="726"/>
      <c r="D58" s="726"/>
      <c r="E58" s="726"/>
      <c r="F58" s="726"/>
      <c r="G58" s="727"/>
      <c r="H58" s="725"/>
      <c r="I58" s="726"/>
      <c r="J58" s="726"/>
      <c r="K58" s="726"/>
      <c r="L58" s="727"/>
    </row>
    <row r="59" spans="2:12" x14ac:dyDescent="0.25">
      <c r="B59" s="725"/>
      <c r="C59" s="726"/>
      <c r="D59" s="726"/>
      <c r="E59" s="726"/>
      <c r="F59" s="726"/>
      <c r="G59" s="727"/>
      <c r="H59" s="725"/>
      <c r="I59" s="726"/>
      <c r="J59" s="726"/>
      <c r="K59" s="726"/>
      <c r="L59" s="727"/>
    </row>
    <row r="60" spans="2:12" x14ac:dyDescent="0.25">
      <c r="B60" s="725"/>
      <c r="C60" s="726"/>
      <c r="D60" s="726"/>
      <c r="E60" s="726"/>
      <c r="F60" s="726"/>
      <c r="G60" s="727"/>
      <c r="H60" s="725"/>
      <c r="I60" s="726"/>
      <c r="J60" s="726"/>
      <c r="K60" s="726"/>
      <c r="L60" s="727"/>
    </row>
    <row r="61" spans="2:12" x14ac:dyDescent="0.25">
      <c r="B61" s="725"/>
      <c r="C61" s="726"/>
      <c r="D61" s="726"/>
      <c r="E61" s="726"/>
      <c r="F61" s="726"/>
      <c r="G61" s="727"/>
      <c r="H61" s="725"/>
      <c r="I61" s="726"/>
      <c r="J61" s="726"/>
      <c r="K61" s="726"/>
      <c r="L61" s="727"/>
    </row>
    <row r="62" spans="2:12" x14ac:dyDescent="0.25">
      <c r="B62" s="725"/>
      <c r="C62" s="726"/>
      <c r="D62" s="726"/>
      <c r="E62" s="726"/>
      <c r="F62" s="726"/>
      <c r="G62" s="727"/>
      <c r="H62" s="725"/>
      <c r="I62" s="726"/>
      <c r="J62" s="726"/>
      <c r="K62" s="726"/>
      <c r="L62" s="727"/>
    </row>
    <row r="63" spans="2:12" x14ac:dyDescent="0.25">
      <c r="B63" s="725"/>
      <c r="C63" s="726"/>
      <c r="D63" s="726"/>
      <c r="E63" s="726"/>
      <c r="F63" s="726"/>
      <c r="G63" s="727"/>
      <c r="H63" s="725"/>
      <c r="I63" s="726"/>
      <c r="J63" s="726"/>
      <c r="K63" s="726"/>
      <c r="L63" s="727"/>
    </row>
    <row r="64" spans="2:12" x14ac:dyDescent="0.25">
      <c r="B64" s="725"/>
      <c r="C64" s="726"/>
      <c r="D64" s="726"/>
      <c r="E64" s="726"/>
      <c r="F64" s="726"/>
      <c r="G64" s="727"/>
      <c r="H64" s="725"/>
      <c r="I64" s="726"/>
      <c r="J64" s="726"/>
      <c r="K64" s="726"/>
      <c r="L64" s="727"/>
    </row>
    <row r="65" spans="2:12" x14ac:dyDescent="0.25">
      <c r="B65" s="725"/>
      <c r="C65" s="726"/>
      <c r="D65" s="726"/>
      <c r="E65" s="726"/>
      <c r="F65" s="726"/>
      <c r="G65" s="727"/>
      <c r="H65" s="725"/>
      <c r="I65" s="726"/>
      <c r="J65" s="726"/>
      <c r="K65" s="726"/>
      <c r="L65" s="727"/>
    </row>
    <row r="66" spans="2:12" x14ac:dyDescent="0.25">
      <c r="B66" s="725"/>
      <c r="C66" s="726"/>
      <c r="D66" s="726"/>
      <c r="E66" s="726"/>
      <c r="F66" s="726"/>
      <c r="G66" s="727"/>
      <c r="H66" s="725"/>
      <c r="I66" s="726"/>
      <c r="J66" s="726"/>
      <c r="K66" s="726"/>
      <c r="L66" s="727"/>
    </row>
    <row r="67" spans="2:12" ht="15.75" thickBot="1" x14ac:dyDescent="0.3">
      <c r="B67" s="725"/>
      <c r="C67" s="726"/>
      <c r="D67" s="726"/>
      <c r="E67" s="726"/>
      <c r="F67" s="726"/>
      <c r="G67" s="727"/>
      <c r="H67" s="725"/>
      <c r="I67" s="726"/>
      <c r="J67" s="726"/>
      <c r="K67" s="726"/>
      <c r="L67" s="727"/>
    </row>
    <row r="68" spans="2:12" ht="15" customHeight="1" x14ac:dyDescent="0.25">
      <c r="B68" s="734" t="s">
        <v>1195</v>
      </c>
      <c r="C68" s="735"/>
      <c r="D68" s="735"/>
      <c r="E68" s="735"/>
      <c r="F68" s="735"/>
      <c r="G68" s="736"/>
      <c r="H68" s="734" t="s">
        <v>1196</v>
      </c>
      <c r="I68" s="735"/>
      <c r="J68" s="735"/>
      <c r="K68" s="735"/>
      <c r="L68" s="736"/>
    </row>
    <row r="69" spans="2:12" ht="15.75" thickBot="1" x14ac:dyDescent="0.3">
      <c r="B69" s="737"/>
      <c r="C69" s="738"/>
      <c r="D69" s="738"/>
      <c r="E69" s="738"/>
      <c r="F69" s="738"/>
      <c r="G69" s="739"/>
      <c r="H69" s="737"/>
      <c r="I69" s="738"/>
      <c r="J69" s="738"/>
      <c r="K69" s="738"/>
      <c r="L69" s="739"/>
    </row>
    <row r="70" spans="2:12" x14ac:dyDescent="0.25">
      <c r="B70" s="740" t="s">
        <v>589</v>
      </c>
      <c r="C70" s="741"/>
      <c r="D70" s="741"/>
      <c r="E70" s="741"/>
      <c r="F70" s="741"/>
      <c r="G70" s="742"/>
      <c r="H70" s="740" t="s">
        <v>590</v>
      </c>
      <c r="I70" s="741"/>
      <c r="J70" s="741"/>
      <c r="K70" s="741"/>
      <c r="L70" s="742"/>
    </row>
    <row r="71" spans="2:12" x14ac:dyDescent="0.25">
      <c r="B71" s="725"/>
      <c r="C71" s="726"/>
      <c r="D71" s="726"/>
      <c r="E71" s="726"/>
      <c r="F71" s="726"/>
      <c r="G71" s="727"/>
      <c r="H71" s="725"/>
      <c r="I71" s="726"/>
      <c r="J71" s="726"/>
      <c r="K71" s="726"/>
      <c r="L71" s="727"/>
    </row>
    <row r="72" spans="2:12" x14ac:dyDescent="0.25">
      <c r="B72" s="725"/>
      <c r="C72" s="726"/>
      <c r="D72" s="726"/>
      <c r="E72" s="726"/>
      <c r="F72" s="726"/>
      <c r="G72" s="727"/>
      <c r="H72" s="725"/>
      <c r="I72" s="726"/>
      <c r="J72" s="726"/>
      <c r="K72" s="726"/>
      <c r="L72" s="727"/>
    </row>
    <row r="73" spans="2:12" x14ac:dyDescent="0.25">
      <c r="B73" s="725"/>
      <c r="C73" s="726"/>
      <c r="D73" s="726"/>
      <c r="E73" s="726"/>
      <c r="F73" s="726"/>
      <c r="G73" s="727"/>
      <c r="H73" s="725"/>
      <c r="I73" s="726"/>
      <c r="J73" s="726"/>
      <c r="K73" s="726"/>
      <c r="L73" s="727"/>
    </row>
    <row r="74" spans="2:12" x14ac:dyDescent="0.25">
      <c r="B74" s="725"/>
      <c r="C74" s="726"/>
      <c r="D74" s="726"/>
      <c r="E74" s="726"/>
      <c r="F74" s="726"/>
      <c r="G74" s="727"/>
      <c r="H74" s="725"/>
      <c r="I74" s="726"/>
      <c r="J74" s="726"/>
      <c r="K74" s="726"/>
      <c r="L74" s="727"/>
    </row>
    <row r="75" spans="2:12" x14ac:dyDescent="0.25">
      <c r="B75" s="725"/>
      <c r="C75" s="726"/>
      <c r="D75" s="726"/>
      <c r="E75" s="726"/>
      <c r="F75" s="726"/>
      <c r="G75" s="727"/>
      <c r="H75" s="725"/>
      <c r="I75" s="726"/>
      <c r="J75" s="726"/>
      <c r="K75" s="726"/>
      <c r="L75" s="727"/>
    </row>
    <row r="76" spans="2:12" x14ac:dyDescent="0.25">
      <c r="B76" s="725"/>
      <c r="C76" s="726"/>
      <c r="D76" s="726"/>
      <c r="E76" s="726"/>
      <c r="F76" s="726"/>
      <c r="G76" s="727"/>
      <c r="H76" s="725"/>
      <c r="I76" s="726"/>
      <c r="J76" s="726"/>
      <c r="K76" s="726"/>
      <c r="L76" s="727"/>
    </row>
    <row r="77" spans="2:12" x14ac:dyDescent="0.25">
      <c r="B77" s="725"/>
      <c r="C77" s="726"/>
      <c r="D77" s="726"/>
      <c r="E77" s="726"/>
      <c r="F77" s="726"/>
      <c r="G77" s="727"/>
      <c r="H77" s="725"/>
      <c r="I77" s="726"/>
      <c r="J77" s="726"/>
      <c r="K77" s="726"/>
      <c r="L77" s="727"/>
    </row>
    <row r="78" spans="2:12" x14ac:dyDescent="0.25">
      <c r="B78" s="725"/>
      <c r="C78" s="726"/>
      <c r="D78" s="726"/>
      <c r="E78" s="726"/>
      <c r="F78" s="726"/>
      <c r="G78" s="727"/>
      <c r="H78" s="725"/>
      <c r="I78" s="726"/>
      <c r="J78" s="726"/>
      <c r="K78" s="726"/>
      <c r="L78" s="727"/>
    </row>
    <row r="79" spans="2:12" x14ac:dyDescent="0.25">
      <c r="B79" s="725"/>
      <c r="C79" s="726"/>
      <c r="D79" s="726"/>
      <c r="E79" s="726"/>
      <c r="F79" s="726"/>
      <c r="G79" s="727"/>
      <c r="H79" s="725"/>
      <c r="I79" s="726"/>
      <c r="J79" s="726"/>
      <c r="K79" s="726"/>
      <c r="L79" s="727"/>
    </row>
    <row r="80" spans="2:12" x14ac:dyDescent="0.25">
      <c r="B80" s="725"/>
      <c r="C80" s="726"/>
      <c r="D80" s="726"/>
      <c r="E80" s="726"/>
      <c r="F80" s="726"/>
      <c r="G80" s="727"/>
      <c r="H80" s="725"/>
      <c r="I80" s="726"/>
      <c r="J80" s="726"/>
      <c r="K80" s="726"/>
      <c r="L80" s="727"/>
    </row>
    <row r="81" spans="2:12" x14ac:dyDescent="0.25">
      <c r="B81" s="725"/>
      <c r="C81" s="726"/>
      <c r="D81" s="726"/>
      <c r="E81" s="726"/>
      <c r="F81" s="726"/>
      <c r="G81" s="727"/>
      <c r="H81" s="725"/>
      <c r="I81" s="726"/>
      <c r="J81" s="726"/>
      <c r="K81" s="726"/>
      <c r="L81" s="727"/>
    </row>
    <row r="82" spans="2:12" x14ac:dyDescent="0.25">
      <c r="B82" s="725"/>
      <c r="C82" s="726"/>
      <c r="D82" s="726"/>
      <c r="E82" s="726"/>
      <c r="F82" s="726"/>
      <c r="G82" s="727"/>
      <c r="H82" s="725"/>
      <c r="I82" s="726"/>
      <c r="J82" s="726"/>
      <c r="K82" s="726"/>
      <c r="L82" s="727"/>
    </row>
    <row r="83" spans="2:12" ht="15.75" thickBot="1" x14ac:dyDescent="0.3">
      <c r="B83" s="725"/>
      <c r="C83" s="726"/>
      <c r="D83" s="726"/>
      <c r="E83" s="726"/>
      <c r="F83" s="726"/>
      <c r="G83" s="727"/>
      <c r="H83" s="725"/>
      <c r="I83" s="726"/>
      <c r="J83" s="726"/>
      <c r="K83" s="726"/>
      <c r="L83" s="727"/>
    </row>
    <row r="84" spans="2:12" x14ac:dyDescent="0.25">
      <c r="B84" s="728" t="s">
        <v>1197</v>
      </c>
      <c r="C84" s="729"/>
      <c r="D84" s="729"/>
      <c r="E84" s="729"/>
      <c r="F84" s="729"/>
      <c r="G84" s="730"/>
      <c r="H84" s="734" t="s">
        <v>986</v>
      </c>
      <c r="I84" s="735"/>
      <c r="J84" s="735"/>
      <c r="K84" s="735"/>
      <c r="L84" s="736"/>
    </row>
    <row r="85" spans="2:12" ht="15.75" thickBot="1" x14ac:dyDescent="0.3">
      <c r="B85" s="731"/>
      <c r="C85" s="732"/>
      <c r="D85" s="732"/>
      <c r="E85" s="732"/>
      <c r="F85" s="732"/>
      <c r="G85" s="733"/>
      <c r="H85" s="737"/>
      <c r="I85" s="738"/>
      <c r="J85" s="738"/>
      <c r="K85" s="738"/>
      <c r="L85" s="739"/>
    </row>
    <row r="86" spans="2:12" x14ac:dyDescent="0.25">
      <c r="B86" s="740" t="s">
        <v>589</v>
      </c>
      <c r="C86" s="741"/>
      <c r="D86" s="741"/>
      <c r="E86" s="741"/>
      <c r="F86" s="741"/>
      <c r="G86" s="742"/>
      <c r="H86" s="740" t="s">
        <v>590</v>
      </c>
      <c r="I86" s="741"/>
      <c r="J86" s="741"/>
      <c r="K86" s="741"/>
      <c r="L86" s="742"/>
    </row>
    <row r="87" spans="2:12" x14ac:dyDescent="0.25">
      <c r="B87" s="725"/>
      <c r="C87" s="726"/>
      <c r="D87" s="726"/>
      <c r="E87" s="726"/>
      <c r="F87" s="726"/>
      <c r="G87" s="727"/>
      <c r="H87" s="725"/>
      <c r="I87" s="726"/>
      <c r="J87" s="726"/>
      <c r="K87" s="726"/>
      <c r="L87" s="727"/>
    </row>
    <row r="88" spans="2:12" x14ac:dyDescent="0.25">
      <c r="B88" s="725"/>
      <c r="C88" s="726"/>
      <c r="D88" s="726"/>
      <c r="E88" s="726"/>
      <c r="F88" s="726"/>
      <c r="G88" s="727"/>
      <c r="H88" s="725"/>
      <c r="I88" s="726"/>
      <c r="J88" s="726"/>
      <c r="K88" s="726"/>
      <c r="L88" s="727"/>
    </row>
    <row r="89" spans="2:12" x14ac:dyDescent="0.25">
      <c r="B89" s="725"/>
      <c r="C89" s="726"/>
      <c r="D89" s="726"/>
      <c r="E89" s="726"/>
      <c r="F89" s="726"/>
      <c r="G89" s="727"/>
      <c r="H89" s="725"/>
      <c r="I89" s="726"/>
      <c r="J89" s="726"/>
      <c r="K89" s="726"/>
      <c r="L89" s="727"/>
    </row>
    <row r="90" spans="2:12" x14ac:dyDescent="0.25">
      <c r="B90" s="725"/>
      <c r="C90" s="726"/>
      <c r="D90" s="726"/>
      <c r="E90" s="726"/>
      <c r="F90" s="726"/>
      <c r="G90" s="727"/>
      <c r="H90" s="725"/>
      <c r="I90" s="726"/>
      <c r="J90" s="726"/>
      <c r="K90" s="726"/>
      <c r="L90" s="727"/>
    </row>
    <row r="91" spans="2:12" x14ac:dyDescent="0.25">
      <c r="B91" s="725"/>
      <c r="C91" s="726"/>
      <c r="D91" s="726"/>
      <c r="E91" s="726"/>
      <c r="F91" s="726"/>
      <c r="G91" s="727"/>
      <c r="H91" s="725"/>
      <c r="I91" s="726"/>
      <c r="J91" s="726"/>
      <c r="K91" s="726"/>
      <c r="L91" s="727"/>
    </row>
    <row r="92" spans="2:12" x14ac:dyDescent="0.25">
      <c r="B92" s="725"/>
      <c r="C92" s="726"/>
      <c r="D92" s="726"/>
      <c r="E92" s="726"/>
      <c r="F92" s="726"/>
      <c r="G92" s="727"/>
      <c r="H92" s="725"/>
      <c r="I92" s="726"/>
      <c r="J92" s="726"/>
      <c r="K92" s="726"/>
      <c r="L92" s="727"/>
    </row>
    <row r="93" spans="2:12" x14ac:dyDescent="0.25">
      <c r="B93" s="725"/>
      <c r="C93" s="726"/>
      <c r="D93" s="726"/>
      <c r="E93" s="726"/>
      <c r="F93" s="726"/>
      <c r="G93" s="727"/>
      <c r="H93" s="725"/>
      <c r="I93" s="726"/>
      <c r="J93" s="726"/>
      <c r="K93" s="726"/>
      <c r="L93" s="727"/>
    </row>
    <row r="94" spans="2:12" x14ac:dyDescent="0.25">
      <c r="B94" s="725"/>
      <c r="C94" s="726"/>
      <c r="D94" s="726"/>
      <c r="E94" s="726"/>
      <c r="F94" s="726"/>
      <c r="G94" s="727"/>
      <c r="H94" s="725"/>
      <c r="I94" s="726"/>
      <c r="J94" s="726"/>
      <c r="K94" s="726"/>
      <c r="L94" s="727"/>
    </row>
    <row r="95" spans="2:12" x14ac:dyDescent="0.25">
      <c r="B95" s="725"/>
      <c r="C95" s="726"/>
      <c r="D95" s="726"/>
      <c r="E95" s="726"/>
      <c r="F95" s="726"/>
      <c r="G95" s="727"/>
      <c r="H95" s="725"/>
      <c r="I95" s="726"/>
      <c r="J95" s="726"/>
      <c r="K95" s="726"/>
      <c r="L95" s="727"/>
    </row>
    <row r="96" spans="2:12" x14ac:dyDescent="0.25">
      <c r="B96" s="725"/>
      <c r="C96" s="726"/>
      <c r="D96" s="726"/>
      <c r="E96" s="726"/>
      <c r="F96" s="726"/>
      <c r="G96" s="727"/>
      <c r="H96" s="725"/>
      <c r="I96" s="726"/>
      <c r="J96" s="726"/>
      <c r="K96" s="726"/>
      <c r="L96" s="727"/>
    </row>
    <row r="97" spans="2:12" x14ac:dyDescent="0.25">
      <c r="B97" s="725"/>
      <c r="C97" s="726"/>
      <c r="D97" s="726"/>
      <c r="E97" s="726"/>
      <c r="F97" s="726"/>
      <c r="G97" s="727"/>
      <c r="H97" s="725"/>
      <c r="I97" s="726"/>
      <c r="J97" s="726"/>
      <c r="K97" s="726"/>
      <c r="L97" s="727"/>
    </row>
    <row r="98" spans="2:12" x14ac:dyDescent="0.25">
      <c r="B98" s="725"/>
      <c r="C98" s="726"/>
      <c r="D98" s="726"/>
      <c r="E98" s="726"/>
      <c r="F98" s="726"/>
      <c r="G98" s="727"/>
      <c r="H98" s="725"/>
      <c r="I98" s="726"/>
      <c r="J98" s="726"/>
      <c r="K98" s="726"/>
      <c r="L98" s="727"/>
    </row>
    <row r="99" spans="2:12" ht="15.75" thickBot="1" x14ac:dyDescent="0.3">
      <c r="B99" s="725"/>
      <c r="C99" s="726"/>
      <c r="D99" s="726"/>
      <c r="E99" s="726"/>
      <c r="F99" s="726"/>
      <c r="G99" s="727"/>
      <c r="H99" s="725"/>
      <c r="I99" s="726"/>
      <c r="J99" s="726"/>
      <c r="K99" s="726"/>
      <c r="L99" s="727"/>
    </row>
    <row r="100" spans="2:12" x14ac:dyDescent="0.25">
      <c r="B100" s="734" t="s">
        <v>1198</v>
      </c>
      <c r="C100" s="735"/>
      <c r="D100" s="735"/>
      <c r="E100" s="735"/>
      <c r="F100" s="735"/>
      <c r="G100" s="736"/>
      <c r="H100" s="734" t="s">
        <v>1199</v>
      </c>
      <c r="I100" s="735"/>
      <c r="J100" s="735"/>
      <c r="K100" s="735"/>
      <c r="L100" s="736"/>
    </row>
    <row r="101" spans="2:12" ht="15.75" thickBot="1" x14ac:dyDescent="0.3">
      <c r="B101" s="737"/>
      <c r="C101" s="738"/>
      <c r="D101" s="738"/>
      <c r="E101" s="738"/>
      <c r="F101" s="738"/>
      <c r="G101" s="739"/>
      <c r="H101" s="737"/>
      <c r="I101" s="738"/>
      <c r="J101" s="738"/>
      <c r="K101" s="738"/>
      <c r="L101" s="739"/>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7F28EE-FFA1-46F8-ADEA-5AC4EC804A1A}">
  <dimension ref="B1:L63"/>
  <sheetViews>
    <sheetView view="pageBreakPreview" topLeftCell="A19" zoomScale="85" zoomScaleNormal="100" zoomScaleSheetLayoutView="85" zoomScalePageLayoutView="110" workbookViewId="0">
      <selection activeCell="B27" sqref="B27:L27"/>
    </sheetView>
  </sheetViews>
  <sheetFormatPr baseColWidth="10" defaultColWidth="11.42578125" defaultRowHeight="15" x14ac:dyDescent="0.25"/>
  <cols>
    <col min="1" max="1" width="3.5703125" style="83" customWidth="1"/>
    <col min="2" max="2" width="4.7109375" style="83" customWidth="1"/>
    <col min="3" max="3" width="8.28515625" style="83" customWidth="1"/>
    <col min="4" max="4" width="8" style="83" customWidth="1"/>
    <col min="5" max="5" width="11.42578125" style="83"/>
    <col min="6" max="6" width="11.85546875" style="83" customWidth="1"/>
    <col min="7" max="7" width="16.28515625" style="83" customWidth="1"/>
    <col min="8" max="8" width="8.5703125" style="83" customWidth="1"/>
    <col min="9" max="9" width="22.42578125" style="83" customWidth="1"/>
    <col min="10" max="10" width="11.7109375" style="83" customWidth="1"/>
    <col min="11" max="11" width="13.42578125" style="83" customWidth="1"/>
    <col min="12" max="12" width="9.140625" style="83" customWidth="1"/>
    <col min="13" max="13" width="24.28515625" style="83" customWidth="1"/>
    <col min="14" max="16384" width="11.42578125"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x14ac:dyDescent="0.25">
      <c r="B3" s="711" t="s">
        <v>364</v>
      </c>
      <c r="C3" s="712"/>
      <c r="D3" s="712"/>
      <c r="E3" s="713"/>
      <c r="F3" s="105">
        <v>44111</v>
      </c>
      <c r="G3" s="711" t="s">
        <v>365</v>
      </c>
      <c r="H3" s="712"/>
      <c r="I3" s="713"/>
      <c r="J3" s="787">
        <v>44117</v>
      </c>
      <c r="K3" s="712"/>
      <c r="L3" s="713"/>
    </row>
    <row r="4" spans="2:12" ht="24.95" customHeight="1" x14ac:dyDescent="0.25">
      <c r="B4" s="859" t="s">
        <v>324</v>
      </c>
      <c r="C4" s="718"/>
      <c r="D4" s="718"/>
      <c r="E4" s="718"/>
      <c r="F4" s="718"/>
      <c r="G4" s="719"/>
      <c r="H4" s="860" t="s">
        <v>575</v>
      </c>
      <c r="I4" s="861"/>
      <c r="J4" s="140" t="s">
        <v>2</v>
      </c>
      <c r="K4" s="723" t="s">
        <v>0</v>
      </c>
      <c r="L4" s="724"/>
    </row>
    <row r="5" spans="2:12" ht="24.95" customHeight="1" x14ac:dyDescent="0.25">
      <c r="B5" s="862"/>
      <c r="C5" s="721"/>
      <c r="D5" s="721"/>
      <c r="E5" s="721"/>
      <c r="F5" s="721"/>
      <c r="G5" s="722"/>
      <c r="H5" s="863" t="s">
        <v>576</v>
      </c>
      <c r="I5" s="864"/>
      <c r="J5" s="140">
        <v>2</v>
      </c>
      <c r="K5" s="723" t="s">
        <v>366</v>
      </c>
      <c r="L5" s="724"/>
    </row>
    <row r="6" spans="2:12" ht="24.95" customHeight="1" thickBot="1" x14ac:dyDescent="0.3">
      <c r="B6" s="718" t="s">
        <v>728</v>
      </c>
      <c r="C6" s="718"/>
      <c r="D6" s="718"/>
      <c r="E6" s="718"/>
      <c r="F6" s="718"/>
      <c r="G6" s="718"/>
      <c r="H6" s="718"/>
      <c r="I6" s="718"/>
      <c r="J6" s="718"/>
      <c r="K6" s="718"/>
      <c r="L6" s="865"/>
    </row>
    <row r="7" spans="2:12" ht="14.25" customHeight="1" x14ac:dyDescent="0.25">
      <c r="B7" s="740" t="s">
        <v>535</v>
      </c>
      <c r="C7" s="741"/>
      <c r="D7" s="741"/>
      <c r="E7" s="741"/>
      <c r="F7" s="741"/>
      <c r="G7" s="742"/>
      <c r="H7" s="740" t="s">
        <v>536</v>
      </c>
      <c r="I7" s="741"/>
      <c r="J7" s="741"/>
      <c r="K7" s="741"/>
      <c r="L7" s="742"/>
    </row>
    <row r="8" spans="2:12" ht="103.5" customHeight="1" x14ac:dyDescent="0.25">
      <c r="B8" s="725"/>
      <c r="C8" s="726"/>
      <c r="D8" s="726"/>
      <c r="E8" s="726"/>
      <c r="F8" s="726"/>
      <c r="G8" s="727"/>
      <c r="H8" s="725"/>
      <c r="I8" s="726"/>
      <c r="J8" s="726"/>
      <c r="K8" s="726"/>
      <c r="L8" s="727"/>
    </row>
    <row r="9" spans="2:12" x14ac:dyDescent="0.25">
      <c r="B9" s="725"/>
      <c r="C9" s="726"/>
      <c r="D9" s="726"/>
      <c r="E9" s="726"/>
      <c r="F9" s="726"/>
      <c r="G9" s="727"/>
      <c r="H9" s="725"/>
      <c r="I9" s="726"/>
      <c r="J9" s="726"/>
      <c r="K9" s="726"/>
      <c r="L9" s="727"/>
    </row>
    <row r="10" spans="2:12" x14ac:dyDescent="0.25">
      <c r="B10" s="725"/>
      <c r="C10" s="726"/>
      <c r="D10" s="726"/>
      <c r="E10" s="726"/>
      <c r="F10" s="726"/>
      <c r="G10" s="727"/>
      <c r="H10" s="725"/>
      <c r="I10" s="726"/>
      <c r="J10" s="726"/>
      <c r="K10" s="726"/>
      <c r="L10" s="727"/>
    </row>
    <row r="11" spans="2:12" x14ac:dyDescent="0.25">
      <c r="B11" s="725"/>
      <c r="C11" s="726"/>
      <c r="D11" s="726"/>
      <c r="E11" s="726"/>
      <c r="F11" s="726"/>
      <c r="G11" s="727"/>
      <c r="H11" s="725"/>
      <c r="I11" s="726"/>
      <c r="J11" s="726"/>
      <c r="K11" s="726"/>
      <c r="L11" s="727"/>
    </row>
    <row r="12" spans="2:12" x14ac:dyDescent="0.25">
      <c r="B12" s="725"/>
      <c r="C12" s="726"/>
      <c r="D12" s="726"/>
      <c r="E12" s="726"/>
      <c r="F12" s="726"/>
      <c r="G12" s="727"/>
      <c r="H12" s="725"/>
      <c r="I12" s="726"/>
      <c r="J12" s="726"/>
      <c r="K12" s="726"/>
      <c r="L12" s="727"/>
    </row>
    <row r="13" spans="2:12" x14ac:dyDescent="0.25">
      <c r="B13" s="725"/>
      <c r="C13" s="726"/>
      <c r="D13" s="726"/>
      <c r="E13" s="726"/>
      <c r="F13" s="726"/>
      <c r="G13" s="727"/>
      <c r="H13" s="725"/>
      <c r="I13" s="726"/>
      <c r="J13" s="726"/>
      <c r="K13" s="726"/>
      <c r="L13" s="727"/>
    </row>
    <row r="14" spans="2:12" x14ac:dyDescent="0.25">
      <c r="B14" s="725"/>
      <c r="C14" s="726"/>
      <c r="D14" s="726"/>
      <c r="E14" s="726"/>
      <c r="F14" s="726"/>
      <c r="G14" s="727"/>
      <c r="H14" s="725"/>
      <c r="I14" s="726"/>
      <c r="J14" s="726"/>
      <c r="K14" s="726"/>
      <c r="L14" s="727"/>
    </row>
    <row r="15" spans="2:12" ht="15" customHeight="1" x14ac:dyDescent="0.25">
      <c r="B15" s="866">
        <v>1</v>
      </c>
      <c r="C15" s="867"/>
      <c r="D15" s="867"/>
      <c r="E15" s="867"/>
      <c r="F15" s="867"/>
      <c r="G15" s="868"/>
      <c r="H15" s="866">
        <v>2</v>
      </c>
      <c r="I15" s="867"/>
      <c r="J15" s="867"/>
      <c r="K15" s="867"/>
      <c r="L15" s="868"/>
    </row>
    <row r="16" spans="2:12" ht="15.75" thickBot="1" x14ac:dyDescent="0.3">
      <c r="B16" s="869"/>
      <c r="C16" s="870"/>
      <c r="D16" s="870"/>
      <c r="E16" s="870"/>
      <c r="F16" s="870"/>
      <c r="G16" s="871"/>
      <c r="H16" s="869"/>
      <c r="I16" s="870"/>
      <c r="J16" s="870"/>
      <c r="K16" s="870"/>
      <c r="L16" s="871"/>
    </row>
    <row r="17" spans="2:12" ht="14.25" customHeight="1" x14ac:dyDescent="0.25">
      <c r="B17" s="740" t="s">
        <v>535</v>
      </c>
      <c r="C17" s="741"/>
      <c r="D17" s="741"/>
      <c r="E17" s="741"/>
      <c r="F17" s="741"/>
      <c r="G17" s="742"/>
      <c r="H17" s="740" t="s">
        <v>536</v>
      </c>
      <c r="I17" s="741"/>
      <c r="J17" s="741"/>
      <c r="K17" s="741"/>
      <c r="L17" s="742"/>
    </row>
    <row r="18" spans="2:12" ht="103.5" customHeight="1" x14ac:dyDescent="0.25">
      <c r="B18" s="725"/>
      <c r="C18" s="726"/>
      <c r="D18" s="726"/>
      <c r="E18" s="726"/>
      <c r="F18" s="726"/>
      <c r="G18" s="727"/>
      <c r="H18" s="725"/>
      <c r="I18" s="726"/>
      <c r="J18" s="726"/>
      <c r="K18" s="726"/>
      <c r="L18" s="727"/>
    </row>
    <row r="19" spans="2:12" x14ac:dyDescent="0.25">
      <c r="B19" s="725"/>
      <c r="C19" s="726"/>
      <c r="D19" s="726"/>
      <c r="E19" s="726"/>
      <c r="F19" s="726"/>
      <c r="G19" s="727"/>
      <c r="H19" s="725"/>
      <c r="I19" s="726"/>
      <c r="J19" s="726"/>
      <c r="K19" s="726"/>
      <c r="L19" s="727"/>
    </row>
    <row r="20" spans="2:12" x14ac:dyDescent="0.25">
      <c r="B20" s="725"/>
      <c r="C20" s="726"/>
      <c r="D20" s="726"/>
      <c r="E20" s="726"/>
      <c r="F20" s="726"/>
      <c r="G20" s="727"/>
      <c r="H20" s="725"/>
      <c r="I20" s="726"/>
      <c r="J20" s="726"/>
      <c r="K20" s="726"/>
      <c r="L20" s="727"/>
    </row>
    <row r="21" spans="2:12" x14ac:dyDescent="0.25">
      <c r="B21" s="725"/>
      <c r="C21" s="726"/>
      <c r="D21" s="726"/>
      <c r="E21" s="726"/>
      <c r="F21" s="726"/>
      <c r="G21" s="727"/>
      <c r="H21" s="725"/>
      <c r="I21" s="726"/>
      <c r="J21" s="726"/>
      <c r="K21" s="726"/>
      <c r="L21" s="727"/>
    </row>
    <row r="22" spans="2:12" x14ac:dyDescent="0.25">
      <c r="B22" s="725"/>
      <c r="C22" s="726"/>
      <c r="D22" s="726"/>
      <c r="E22" s="726"/>
      <c r="F22" s="726"/>
      <c r="G22" s="727"/>
      <c r="H22" s="725"/>
      <c r="I22" s="726"/>
      <c r="J22" s="726"/>
      <c r="K22" s="726"/>
      <c r="L22" s="727"/>
    </row>
    <row r="23" spans="2:12" x14ac:dyDescent="0.25">
      <c r="B23" s="725"/>
      <c r="C23" s="726"/>
      <c r="D23" s="726"/>
      <c r="E23" s="726"/>
      <c r="F23" s="726"/>
      <c r="G23" s="727"/>
      <c r="H23" s="725"/>
      <c r="I23" s="726"/>
      <c r="J23" s="726"/>
      <c r="K23" s="726"/>
      <c r="L23" s="727"/>
    </row>
    <row r="24" spans="2:12" x14ac:dyDescent="0.25">
      <c r="B24" s="725"/>
      <c r="C24" s="726"/>
      <c r="D24" s="726"/>
      <c r="E24" s="726"/>
      <c r="F24" s="726"/>
      <c r="G24" s="727"/>
      <c r="H24" s="725"/>
      <c r="I24" s="726"/>
      <c r="J24" s="726"/>
      <c r="K24" s="726"/>
      <c r="L24" s="727"/>
    </row>
    <row r="25" spans="2:12" ht="15" customHeight="1" x14ac:dyDescent="0.25">
      <c r="B25" s="866">
        <v>3</v>
      </c>
      <c r="C25" s="867"/>
      <c r="D25" s="867"/>
      <c r="E25" s="867"/>
      <c r="F25" s="867"/>
      <c r="G25" s="868"/>
      <c r="H25" s="866">
        <v>4</v>
      </c>
      <c r="I25" s="867"/>
      <c r="J25" s="867"/>
      <c r="K25" s="867"/>
      <c r="L25" s="868"/>
    </row>
    <row r="26" spans="2:12" ht="15.75" thickBot="1" x14ac:dyDescent="0.3">
      <c r="B26" s="869"/>
      <c r="C26" s="870"/>
      <c r="D26" s="870"/>
      <c r="E26" s="870"/>
      <c r="F26" s="870"/>
      <c r="G26" s="871"/>
      <c r="H26" s="869"/>
      <c r="I26" s="870"/>
      <c r="J26" s="870"/>
      <c r="K26" s="870"/>
      <c r="L26" s="871"/>
    </row>
    <row r="27" spans="2:12" ht="81" customHeight="1" thickBot="1" x14ac:dyDescent="0.3">
      <c r="B27" s="872" t="s">
        <v>1251</v>
      </c>
      <c r="C27" s="873"/>
      <c r="D27" s="873"/>
      <c r="E27" s="873"/>
      <c r="F27" s="873"/>
      <c r="G27" s="873"/>
      <c r="H27" s="873"/>
      <c r="I27" s="873"/>
      <c r="J27" s="873"/>
      <c r="K27" s="873"/>
      <c r="L27" s="874"/>
    </row>
    <row r="28" spans="2:12" ht="14.25" customHeight="1" x14ac:dyDescent="0.25">
      <c r="B28" s="740" t="s">
        <v>535</v>
      </c>
      <c r="C28" s="741"/>
      <c r="D28" s="741"/>
      <c r="E28" s="741"/>
      <c r="F28" s="741"/>
      <c r="G28" s="742"/>
      <c r="H28" s="740" t="s">
        <v>536</v>
      </c>
      <c r="I28" s="741"/>
      <c r="J28" s="741"/>
      <c r="K28" s="741"/>
      <c r="L28" s="742"/>
    </row>
    <row r="29" spans="2:12" ht="103.5" customHeight="1" x14ac:dyDescent="0.25">
      <c r="B29" s="725"/>
      <c r="C29" s="726"/>
      <c r="D29" s="726"/>
      <c r="E29" s="726"/>
      <c r="F29" s="726"/>
      <c r="G29" s="727"/>
      <c r="H29" s="725"/>
      <c r="I29" s="726"/>
      <c r="J29" s="726"/>
      <c r="K29" s="726"/>
      <c r="L29" s="727"/>
    </row>
    <row r="30" spans="2:12" x14ac:dyDescent="0.25">
      <c r="B30" s="725"/>
      <c r="C30" s="726"/>
      <c r="D30" s="726"/>
      <c r="E30" s="726"/>
      <c r="F30" s="726"/>
      <c r="G30" s="727"/>
      <c r="H30" s="725"/>
      <c r="I30" s="726"/>
      <c r="J30" s="726"/>
      <c r="K30" s="726"/>
      <c r="L30" s="727"/>
    </row>
    <row r="31" spans="2:12" x14ac:dyDescent="0.25">
      <c r="B31" s="725"/>
      <c r="C31" s="726"/>
      <c r="D31" s="726"/>
      <c r="E31" s="726"/>
      <c r="F31" s="726"/>
      <c r="G31" s="727"/>
      <c r="H31" s="725"/>
      <c r="I31" s="726"/>
      <c r="J31" s="726"/>
      <c r="K31" s="726"/>
      <c r="L31" s="727"/>
    </row>
    <row r="32" spans="2:12" x14ac:dyDescent="0.25">
      <c r="B32" s="725"/>
      <c r="C32" s="726"/>
      <c r="D32" s="726"/>
      <c r="E32" s="726"/>
      <c r="F32" s="726"/>
      <c r="G32" s="727"/>
      <c r="H32" s="725"/>
      <c r="I32" s="726"/>
      <c r="J32" s="726"/>
      <c r="K32" s="726"/>
      <c r="L32" s="727"/>
    </row>
    <row r="33" spans="2:12" x14ac:dyDescent="0.25">
      <c r="B33" s="725"/>
      <c r="C33" s="726"/>
      <c r="D33" s="726"/>
      <c r="E33" s="726"/>
      <c r="F33" s="726"/>
      <c r="G33" s="727"/>
      <c r="H33" s="725"/>
      <c r="I33" s="726"/>
      <c r="J33" s="726"/>
      <c r="K33" s="726"/>
      <c r="L33" s="727"/>
    </row>
    <row r="34" spans="2:12" x14ac:dyDescent="0.25">
      <c r="B34" s="725"/>
      <c r="C34" s="726"/>
      <c r="D34" s="726"/>
      <c r="E34" s="726"/>
      <c r="F34" s="726"/>
      <c r="G34" s="727"/>
      <c r="H34" s="725"/>
      <c r="I34" s="726"/>
      <c r="J34" s="726"/>
      <c r="K34" s="726"/>
      <c r="L34" s="727"/>
    </row>
    <row r="35" spans="2:12" x14ac:dyDescent="0.25">
      <c r="B35" s="725"/>
      <c r="C35" s="726"/>
      <c r="D35" s="726"/>
      <c r="E35" s="726"/>
      <c r="F35" s="726"/>
      <c r="G35" s="727"/>
      <c r="H35" s="725"/>
      <c r="I35" s="726"/>
      <c r="J35" s="726"/>
      <c r="K35" s="726"/>
      <c r="L35" s="727"/>
    </row>
    <row r="36" spans="2:12" ht="15" customHeight="1" x14ac:dyDescent="0.25">
      <c r="B36" s="866">
        <v>5</v>
      </c>
      <c r="C36" s="867"/>
      <c r="D36" s="867"/>
      <c r="E36" s="867"/>
      <c r="F36" s="867"/>
      <c r="G36" s="868"/>
      <c r="H36" s="866">
        <v>6</v>
      </c>
      <c r="I36" s="867"/>
      <c r="J36" s="867"/>
      <c r="K36" s="867"/>
      <c r="L36" s="868"/>
    </row>
    <row r="37" spans="2:12" ht="15.75" thickBot="1" x14ac:dyDescent="0.3">
      <c r="B37" s="869"/>
      <c r="C37" s="870"/>
      <c r="D37" s="870"/>
      <c r="E37" s="870"/>
      <c r="F37" s="870"/>
      <c r="G37" s="871"/>
      <c r="H37" s="869"/>
      <c r="I37" s="870"/>
      <c r="J37" s="870"/>
      <c r="K37" s="870"/>
      <c r="L37" s="871"/>
    </row>
    <row r="38" spans="2:12" ht="14.25" customHeight="1" x14ac:dyDescent="0.25">
      <c r="B38" s="740" t="s">
        <v>535</v>
      </c>
      <c r="C38" s="741"/>
      <c r="D38" s="741"/>
      <c r="E38" s="741"/>
      <c r="F38" s="741"/>
      <c r="G38" s="742"/>
      <c r="H38" s="740" t="s">
        <v>536</v>
      </c>
      <c r="I38" s="741"/>
      <c r="J38" s="741"/>
      <c r="K38" s="741"/>
      <c r="L38" s="742"/>
    </row>
    <row r="39" spans="2:12" ht="103.5" customHeight="1" x14ac:dyDescent="0.25">
      <c r="B39" s="725"/>
      <c r="C39" s="726"/>
      <c r="D39" s="726"/>
      <c r="E39" s="726"/>
      <c r="F39" s="726"/>
      <c r="G39" s="727"/>
      <c r="H39" s="725"/>
      <c r="I39" s="726"/>
      <c r="J39" s="726"/>
      <c r="K39" s="726"/>
      <c r="L39" s="727"/>
    </row>
    <row r="40" spans="2:12" x14ac:dyDescent="0.25">
      <c r="B40" s="725"/>
      <c r="C40" s="726"/>
      <c r="D40" s="726"/>
      <c r="E40" s="726"/>
      <c r="F40" s="726"/>
      <c r="G40" s="727"/>
      <c r="H40" s="725"/>
      <c r="I40" s="726"/>
      <c r="J40" s="726"/>
      <c r="K40" s="726"/>
      <c r="L40" s="727"/>
    </row>
    <row r="41" spans="2:12" x14ac:dyDescent="0.25">
      <c r="B41" s="725"/>
      <c r="C41" s="726"/>
      <c r="D41" s="726"/>
      <c r="E41" s="726"/>
      <c r="F41" s="726"/>
      <c r="G41" s="727"/>
      <c r="H41" s="725"/>
      <c r="I41" s="726"/>
      <c r="J41" s="726"/>
      <c r="K41" s="726"/>
      <c r="L41" s="727"/>
    </row>
    <row r="42" spans="2:12" x14ac:dyDescent="0.25">
      <c r="B42" s="725"/>
      <c r="C42" s="726"/>
      <c r="D42" s="726"/>
      <c r="E42" s="726"/>
      <c r="F42" s="726"/>
      <c r="G42" s="727"/>
      <c r="H42" s="725"/>
      <c r="I42" s="726"/>
      <c r="J42" s="726"/>
      <c r="K42" s="726"/>
      <c r="L42" s="727"/>
    </row>
    <row r="43" spans="2:12" x14ac:dyDescent="0.25">
      <c r="B43" s="725"/>
      <c r="C43" s="726"/>
      <c r="D43" s="726"/>
      <c r="E43" s="726"/>
      <c r="F43" s="726"/>
      <c r="G43" s="727"/>
      <c r="H43" s="725"/>
      <c r="I43" s="726"/>
      <c r="J43" s="726"/>
      <c r="K43" s="726"/>
      <c r="L43" s="727"/>
    </row>
    <row r="44" spans="2:12" x14ac:dyDescent="0.25">
      <c r="B44" s="725"/>
      <c r="C44" s="726"/>
      <c r="D44" s="726"/>
      <c r="E44" s="726"/>
      <c r="F44" s="726"/>
      <c r="G44" s="727"/>
      <c r="H44" s="725"/>
      <c r="I44" s="726"/>
      <c r="J44" s="726"/>
      <c r="K44" s="726"/>
      <c r="L44" s="727"/>
    </row>
    <row r="45" spans="2:12" x14ac:dyDescent="0.25">
      <c r="B45" s="725"/>
      <c r="C45" s="726"/>
      <c r="D45" s="726"/>
      <c r="E45" s="726"/>
      <c r="F45" s="726"/>
      <c r="G45" s="727"/>
      <c r="H45" s="725"/>
      <c r="I45" s="726"/>
      <c r="J45" s="726"/>
      <c r="K45" s="726"/>
      <c r="L45" s="727"/>
    </row>
    <row r="46" spans="2:12" ht="15" customHeight="1" x14ac:dyDescent="0.25">
      <c r="B46" s="866">
        <v>7</v>
      </c>
      <c r="C46" s="867"/>
      <c r="D46" s="867"/>
      <c r="E46" s="867"/>
      <c r="F46" s="867"/>
      <c r="G46" s="868"/>
      <c r="H46" s="866">
        <v>8</v>
      </c>
      <c r="I46" s="867"/>
      <c r="J46" s="867"/>
      <c r="K46" s="867"/>
      <c r="L46" s="868"/>
    </row>
    <row r="47" spans="2:12" ht="15.75" thickBot="1" x14ac:dyDescent="0.3">
      <c r="B47" s="869"/>
      <c r="C47" s="870"/>
      <c r="D47" s="870"/>
      <c r="E47" s="870"/>
      <c r="F47" s="870"/>
      <c r="G47" s="871"/>
      <c r="H47" s="869"/>
      <c r="I47" s="870"/>
      <c r="J47" s="870"/>
      <c r="K47" s="870"/>
      <c r="L47" s="871"/>
    </row>
    <row r="48" spans="2:12" ht="48.75" customHeight="1" thickBot="1" x14ac:dyDescent="0.3">
      <c r="B48" s="878" t="s">
        <v>1252</v>
      </c>
      <c r="C48" s="873"/>
      <c r="D48" s="873"/>
      <c r="E48" s="873"/>
      <c r="F48" s="873"/>
      <c r="G48" s="873"/>
      <c r="H48" s="873"/>
      <c r="I48" s="873"/>
      <c r="J48" s="873"/>
      <c r="K48" s="873"/>
      <c r="L48" s="874"/>
    </row>
    <row r="49" spans="2:12" ht="210" customHeight="1" x14ac:dyDescent="0.25">
      <c r="B49" s="740" t="s">
        <v>535</v>
      </c>
      <c r="C49" s="741"/>
      <c r="D49" s="741"/>
      <c r="E49" s="741"/>
      <c r="F49" s="741"/>
      <c r="G49" s="742"/>
      <c r="H49" s="740" t="s">
        <v>536</v>
      </c>
      <c r="I49" s="741"/>
      <c r="J49" s="741"/>
      <c r="K49" s="741"/>
      <c r="L49" s="742"/>
    </row>
    <row r="50" spans="2:12" ht="15" customHeight="1" x14ac:dyDescent="0.25">
      <c r="B50" s="866">
        <v>9</v>
      </c>
      <c r="C50" s="867"/>
      <c r="D50" s="867"/>
      <c r="E50" s="867"/>
      <c r="F50" s="867"/>
      <c r="G50" s="868"/>
      <c r="H50" s="866">
        <v>10</v>
      </c>
      <c r="I50" s="867"/>
      <c r="J50" s="867"/>
      <c r="K50" s="867"/>
      <c r="L50" s="868"/>
    </row>
    <row r="51" spans="2:12" ht="15" customHeight="1" thickBot="1" x14ac:dyDescent="0.3">
      <c r="B51" s="869"/>
      <c r="C51" s="870"/>
      <c r="D51" s="870"/>
      <c r="E51" s="870"/>
      <c r="F51" s="870"/>
      <c r="G51" s="871"/>
      <c r="H51" s="869"/>
      <c r="I51" s="870"/>
      <c r="J51" s="870"/>
      <c r="K51" s="870"/>
      <c r="L51" s="871"/>
    </row>
    <row r="52" spans="2:12" ht="83.25" customHeight="1" thickBot="1" x14ac:dyDescent="0.3">
      <c r="B52" s="872" t="s">
        <v>1253</v>
      </c>
      <c r="C52" s="873"/>
      <c r="D52" s="873"/>
      <c r="E52" s="873"/>
      <c r="F52" s="873"/>
      <c r="G52" s="873"/>
      <c r="H52" s="873"/>
      <c r="I52" s="873"/>
      <c r="J52" s="873"/>
      <c r="K52" s="873"/>
      <c r="L52" s="874"/>
    </row>
    <row r="53" spans="2:12" ht="14.25" customHeight="1" x14ac:dyDescent="0.25">
      <c r="B53" s="740" t="s">
        <v>535</v>
      </c>
      <c r="C53" s="741"/>
      <c r="D53" s="741"/>
      <c r="E53" s="741"/>
      <c r="F53" s="741"/>
      <c r="G53" s="742"/>
      <c r="H53" s="740" t="s">
        <v>536</v>
      </c>
      <c r="I53" s="741"/>
      <c r="J53" s="741"/>
      <c r="K53" s="741"/>
      <c r="L53" s="742"/>
    </row>
    <row r="54" spans="2:12" ht="103.5" customHeight="1" x14ac:dyDescent="0.25">
      <c r="B54" s="725"/>
      <c r="C54" s="726"/>
      <c r="D54" s="726"/>
      <c r="E54" s="726"/>
      <c r="F54" s="726"/>
      <c r="G54" s="727"/>
      <c r="H54" s="725"/>
      <c r="I54" s="726"/>
      <c r="J54" s="726"/>
      <c r="K54" s="726"/>
      <c r="L54" s="727"/>
    </row>
    <row r="55" spans="2:12" x14ac:dyDescent="0.25">
      <c r="B55" s="725"/>
      <c r="C55" s="726"/>
      <c r="D55" s="726"/>
      <c r="E55" s="726"/>
      <c r="F55" s="726"/>
      <c r="G55" s="727"/>
      <c r="H55" s="725"/>
      <c r="I55" s="726"/>
      <c r="J55" s="726"/>
      <c r="K55" s="726"/>
      <c r="L55" s="727"/>
    </row>
    <row r="56" spans="2:12" x14ac:dyDescent="0.25">
      <c r="B56" s="725"/>
      <c r="C56" s="726"/>
      <c r="D56" s="726"/>
      <c r="E56" s="726"/>
      <c r="F56" s="726"/>
      <c r="G56" s="727"/>
      <c r="H56" s="725"/>
      <c r="I56" s="726"/>
      <c r="J56" s="726"/>
      <c r="K56" s="726"/>
      <c r="L56" s="727"/>
    </row>
    <row r="57" spans="2:12" x14ac:dyDescent="0.25">
      <c r="B57" s="725"/>
      <c r="C57" s="726"/>
      <c r="D57" s="726"/>
      <c r="E57" s="726"/>
      <c r="F57" s="726"/>
      <c r="G57" s="727"/>
      <c r="H57" s="725"/>
      <c r="I57" s="726"/>
      <c r="J57" s="726"/>
      <c r="K57" s="726"/>
      <c r="L57" s="727"/>
    </row>
    <row r="58" spans="2:12" x14ac:dyDescent="0.25">
      <c r="B58" s="725"/>
      <c r="C58" s="726"/>
      <c r="D58" s="726"/>
      <c r="E58" s="726"/>
      <c r="F58" s="726"/>
      <c r="G58" s="727"/>
      <c r="H58" s="725"/>
      <c r="I58" s="726"/>
      <c r="J58" s="726"/>
      <c r="K58" s="726"/>
      <c r="L58" s="727"/>
    </row>
    <row r="59" spans="2:12" x14ac:dyDescent="0.25">
      <c r="B59" s="725"/>
      <c r="C59" s="726"/>
      <c r="D59" s="726"/>
      <c r="E59" s="726"/>
      <c r="F59" s="726"/>
      <c r="G59" s="727"/>
      <c r="H59" s="725"/>
      <c r="I59" s="726"/>
      <c r="J59" s="726"/>
      <c r="K59" s="726"/>
      <c r="L59" s="727"/>
    </row>
    <row r="60" spans="2:12" x14ac:dyDescent="0.25">
      <c r="B60" s="725"/>
      <c r="C60" s="726"/>
      <c r="D60" s="726"/>
      <c r="E60" s="726"/>
      <c r="F60" s="726"/>
      <c r="G60" s="727"/>
      <c r="H60" s="725"/>
      <c r="I60" s="726"/>
      <c r="J60" s="726"/>
      <c r="K60" s="726"/>
      <c r="L60" s="727"/>
    </row>
    <row r="61" spans="2:12" ht="15" customHeight="1" x14ac:dyDescent="0.25">
      <c r="B61" s="866">
        <v>11</v>
      </c>
      <c r="C61" s="867"/>
      <c r="D61" s="867"/>
      <c r="E61" s="867"/>
      <c r="F61" s="867"/>
      <c r="G61" s="868"/>
      <c r="H61" s="866">
        <v>12</v>
      </c>
      <c r="I61" s="867"/>
      <c r="J61" s="867"/>
      <c r="K61" s="867"/>
      <c r="L61" s="868"/>
    </row>
    <row r="62" spans="2:12" ht="15.75" thickBot="1" x14ac:dyDescent="0.3">
      <c r="B62" s="869"/>
      <c r="C62" s="870"/>
      <c r="D62" s="870"/>
      <c r="E62" s="870"/>
      <c r="F62" s="870"/>
      <c r="G62" s="871"/>
      <c r="H62" s="869"/>
      <c r="I62" s="870"/>
      <c r="J62" s="870"/>
      <c r="K62" s="870"/>
      <c r="L62" s="871"/>
    </row>
    <row r="63" spans="2:12" ht="67.5" customHeight="1" thickBot="1" x14ac:dyDescent="0.3">
      <c r="B63" s="875" t="s">
        <v>1254</v>
      </c>
      <c r="C63" s="876"/>
      <c r="D63" s="876"/>
      <c r="E63" s="876"/>
      <c r="F63" s="876"/>
      <c r="G63" s="876"/>
      <c r="H63" s="876"/>
      <c r="I63" s="876"/>
      <c r="J63" s="876"/>
      <c r="K63" s="876"/>
      <c r="L63" s="877"/>
    </row>
  </sheetData>
  <mergeCells count="39">
    <mergeCell ref="B63:L63"/>
    <mergeCell ref="B46:G47"/>
    <mergeCell ref="H46:L47"/>
    <mergeCell ref="B48:L48"/>
    <mergeCell ref="B49:G49"/>
    <mergeCell ref="H49:L49"/>
    <mergeCell ref="B50:G51"/>
    <mergeCell ref="H50:L51"/>
    <mergeCell ref="B52:L52"/>
    <mergeCell ref="B53:G60"/>
    <mergeCell ref="H53:L60"/>
    <mergeCell ref="B61:G62"/>
    <mergeCell ref="H61:L62"/>
    <mergeCell ref="B38:G45"/>
    <mergeCell ref="H38:L45"/>
    <mergeCell ref="B15:G16"/>
    <mergeCell ref="H15:L16"/>
    <mergeCell ref="B17:G24"/>
    <mergeCell ref="H17:L24"/>
    <mergeCell ref="B25:G26"/>
    <mergeCell ref="H25:L26"/>
    <mergeCell ref="B27:L27"/>
    <mergeCell ref="B28:G35"/>
    <mergeCell ref="H28:L35"/>
    <mergeCell ref="B36:G37"/>
    <mergeCell ref="H36:L37"/>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E290C3-C248-4E14-AD07-3459039A90F4}">
  <dimension ref="B1:L107"/>
  <sheetViews>
    <sheetView view="pageBreakPreview" topLeftCell="A7" zoomScaleNormal="100" zoomScaleSheetLayoutView="100" zoomScalePageLayoutView="110" workbookViewId="0">
      <selection activeCell="H21" sqref="H21:L22"/>
    </sheetView>
  </sheetViews>
  <sheetFormatPr baseColWidth="10" defaultColWidth="11.42578125" defaultRowHeight="15" x14ac:dyDescent="0.25"/>
  <cols>
    <col min="1" max="1" width="3.5703125" style="83" customWidth="1"/>
    <col min="2" max="2" width="4.7109375" style="83" customWidth="1"/>
    <col min="3" max="3" width="8.28515625" style="83" customWidth="1"/>
    <col min="4" max="4" width="8" style="83" customWidth="1"/>
    <col min="5" max="5" width="11.42578125" style="83"/>
    <col min="6" max="6" width="11.85546875" style="83" customWidth="1"/>
    <col min="7" max="7" width="16.28515625" style="83" customWidth="1"/>
    <col min="8" max="8" width="8.5703125" style="83" customWidth="1"/>
    <col min="9" max="9" width="22.42578125" style="83" customWidth="1"/>
    <col min="10" max="10" width="11.7109375" style="83" customWidth="1"/>
    <col min="11" max="11" width="13.42578125" style="83" customWidth="1"/>
    <col min="12" max="12" width="9.42578125" style="83" customWidth="1"/>
    <col min="13" max="16384" width="11.42578125"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x14ac:dyDescent="0.25">
      <c r="B3" s="711" t="s">
        <v>364</v>
      </c>
      <c r="C3" s="712"/>
      <c r="D3" s="712"/>
      <c r="E3" s="713"/>
      <c r="F3" s="105">
        <v>44111</v>
      </c>
      <c r="G3" s="711" t="s">
        <v>365</v>
      </c>
      <c r="H3" s="712"/>
      <c r="I3" s="713"/>
      <c r="J3" s="787">
        <v>44117</v>
      </c>
      <c r="K3" s="712"/>
      <c r="L3" s="713"/>
    </row>
    <row r="4" spans="2:12" ht="24.95" customHeight="1" x14ac:dyDescent="0.25">
      <c r="B4" s="859" t="s">
        <v>324</v>
      </c>
      <c r="C4" s="718"/>
      <c r="D4" s="718"/>
      <c r="E4" s="718"/>
      <c r="F4" s="718"/>
      <c r="G4" s="719"/>
      <c r="H4" s="860" t="s">
        <v>575</v>
      </c>
      <c r="I4" s="861"/>
      <c r="J4" s="140" t="s">
        <v>2</v>
      </c>
      <c r="K4" s="723" t="s">
        <v>0</v>
      </c>
      <c r="L4" s="724"/>
    </row>
    <row r="5" spans="2:12" ht="24.95" customHeight="1" x14ac:dyDescent="0.25">
      <c r="B5" s="862"/>
      <c r="C5" s="721"/>
      <c r="D5" s="721"/>
      <c r="E5" s="721"/>
      <c r="F5" s="721"/>
      <c r="G5" s="722"/>
      <c r="H5" s="863" t="s">
        <v>576</v>
      </c>
      <c r="I5" s="864"/>
      <c r="J5" s="140">
        <v>2</v>
      </c>
      <c r="K5" s="723" t="s">
        <v>366</v>
      </c>
      <c r="L5" s="724"/>
    </row>
    <row r="6" spans="2:12" ht="24.95" customHeight="1" thickBot="1" x14ac:dyDescent="0.3">
      <c r="B6" s="718" t="s">
        <v>729</v>
      </c>
      <c r="C6" s="718"/>
      <c r="D6" s="718"/>
      <c r="E6" s="718"/>
      <c r="F6" s="718"/>
      <c r="G6" s="718"/>
      <c r="H6" s="718"/>
      <c r="I6" s="718"/>
      <c r="J6" s="718"/>
      <c r="K6" s="718"/>
      <c r="L6" s="865"/>
    </row>
    <row r="7" spans="2:12" x14ac:dyDescent="0.25">
      <c r="B7" s="740" t="s">
        <v>535</v>
      </c>
      <c r="C7" s="741"/>
      <c r="D7" s="741"/>
      <c r="E7" s="741"/>
      <c r="F7" s="741"/>
      <c r="G7" s="742"/>
      <c r="H7" s="740" t="s">
        <v>536</v>
      </c>
      <c r="I7" s="741"/>
      <c r="J7" s="741"/>
      <c r="K7" s="741"/>
      <c r="L7" s="742"/>
    </row>
    <row r="8" spans="2:12" x14ac:dyDescent="0.25">
      <c r="B8" s="725"/>
      <c r="C8" s="726"/>
      <c r="D8" s="726"/>
      <c r="E8" s="726"/>
      <c r="F8" s="726"/>
      <c r="G8" s="727"/>
      <c r="H8" s="725"/>
      <c r="I8" s="726"/>
      <c r="J8" s="726"/>
      <c r="K8" s="726"/>
      <c r="L8" s="727"/>
    </row>
    <row r="9" spans="2:12" x14ac:dyDescent="0.25">
      <c r="B9" s="725"/>
      <c r="C9" s="726"/>
      <c r="D9" s="726"/>
      <c r="E9" s="726"/>
      <c r="F9" s="726"/>
      <c r="G9" s="727"/>
      <c r="H9" s="725"/>
      <c r="I9" s="726"/>
      <c r="J9" s="726"/>
      <c r="K9" s="726"/>
      <c r="L9" s="727"/>
    </row>
    <row r="10" spans="2:12" x14ac:dyDescent="0.25">
      <c r="B10" s="725"/>
      <c r="C10" s="726"/>
      <c r="D10" s="726"/>
      <c r="E10" s="726"/>
      <c r="F10" s="726"/>
      <c r="G10" s="727"/>
      <c r="H10" s="725"/>
      <c r="I10" s="726"/>
      <c r="J10" s="726"/>
      <c r="K10" s="726"/>
      <c r="L10" s="727"/>
    </row>
    <row r="11" spans="2:12" x14ac:dyDescent="0.25">
      <c r="B11" s="725"/>
      <c r="C11" s="726"/>
      <c r="D11" s="726"/>
      <c r="E11" s="726"/>
      <c r="F11" s="726"/>
      <c r="G11" s="727"/>
      <c r="H11" s="725"/>
      <c r="I11" s="726"/>
      <c r="J11" s="726"/>
      <c r="K11" s="726"/>
      <c r="L11" s="727"/>
    </row>
    <row r="12" spans="2:12" x14ac:dyDescent="0.25">
      <c r="B12" s="725"/>
      <c r="C12" s="726"/>
      <c r="D12" s="726"/>
      <c r="E12" s="726"/>
      <c r="F12" s="726"/>
      <c r="G12" s="727"/>
      <c r="H12" s="725"/>
      <c r="I12" s="726"/>
      <c r="J12" s="726"/>
      <c r="K12" s="726"/>
      <c r="L12" s="727"/>
    </row>
    <row r="13" spans="2:12" x14ac:dyDescent="0.25">
      <c r="B13" s="725"/>
      <c r="C13" s="726"/>
      <c r="D13" s="726"/>
      <c r="E13" s="726"/>
      <c r="F13" s="726"/>
      <c r="G13" s="727"/>
      <c r="H13" s="725"/>
      <c r="I13" s="726"/>
      <c r="J13" s="726"/>
      <c r="K13" s="726"/>
      <c r="L13" s="727"/>
    </row>
    <row r="14" spans="2:12" x14ac:dyDescent="0.25">
      <c r="B14" s="725"/>
      <c r="C14" s="726"/>
      <c r="D14" s="726"/>
      <c r="E14" s="726"/>
      <c r="F14" s="726"/>
      <c r="G14" s="727"/>
      <c r="H14" s="725"/>
      <c r="I14" s="726"/>
      <c r="J14" s="726"/>
      <c r="K14" s="726"/>
      <c r="L14" s="727"/>
    </row>
    <row r="15" spans="2:12" x14ac:dyDescent="0.25">
      <c r="B15" s="725"/>
      <c r="C15" s="726"/>
      <c r="D15" s="726"/>
      <c r="E15" s="726"/>
      <c r="F15" s="726"/>
      <c r="G15" s="727"/>
      <c r="H15" s="725"/>
      <c r="I15" s="726"/>
      <c r="J15" s="726"/>
      <c r="K15" s="726"/>
      <c r="L15" s="727"/>
    </row>
    <row r="16" spans="2:12" x14ac:dyDescent="0.25">
      <c r="B16" s="725"/>
      <c r="C16" s="726"/>
      <c r="D16" s="726"/>
      <c r="E16" s="726"/>
      <c r="F16" s="726"/>
      <c r="G16" s="727"/>
      <c r="H16" s="725"/>
      <c r="I16" s="726"/>
      <c r="J16" s="726"/>
      <c r="K16" s="726"/>
      <c r="L16" s="727"/>
    </row>
    <row r="17" spans="2:12" x14ac:dyDescent="0.25">
      <c r="B17" s="725"/>
      <c r="C17" s="726"/>
      <c r="D17" s="726"/>
      <c r="E17" s="726"/>
      <c r="F17" s="726"/>
      <c r="G17" s="727"/>
      <c r="H17" s="725"/>
      <c r="I17" s="726"/>
      <c r="J17" s="726"/>
      <c r="K17" s="726"/>
      <c r="L17" s="727"/>
    </row>
    <row r="18" spans="2:12" x14ac:dyDescent="0.25">
      <c r="B18" s="725"/>
      <c r="C18" s="726"/>
      <c r="D18" s="726"/>
      <c r="E18" s="726"/>
      <c r="F18" s="726"/>
      <c r="G18" s="727"/>
      <c r="H18" s="725"/>
      <c r="I18" s="726"/>
      <c r="J18" s="726"/>
      <c r="K18" s="726"/>
      <c r="L18" s="727"/>
    </row>
    <row r="19" spans="2:12" x14ac:dyDescent="0.25">
      <c r="B19" s="725"/>
      <c r="C19" s="726"/>
      <c r="D19" s="726"/>
      <c r="E19" s="726"/>
      <c r="F19" s="726"/>
      <c r="G19" s="727"/>
      <c r="H19" s="725"/>
      <c r="I19" s="726"/>
      <c r="J19" s="726"/>
      <c r="K19" s="726"/>
      <c r="L19" s="727"/>
    </row>
    <row r="20" spans="2:12" x14ac:dyDescent="0.25">
      <c r="B20" s="725"/>
      <c r="C20" s="726"/>
      <c r="D20" s="726"/>
      <c r="E20" s="726"/>
      <c r="F20" s="726"/>
      <c r="G20" s="727"/>
      <c r="H20" s="725"/>
      <c r="I20" s="726"/>
      <c r="J20" s="726"/>
      <c r="K20" s="726"/>
      <c r="L20" s="727"/>
    </row>
    <row r="21" spans="2:12" ht="15" customHeight="1" x14ac:dyDescent="0.25">
      <c r="B21" s="866">
        <v>1</v>
      </c>
      <c r="C21" s="867"/>
      <c r="D21" s="867"/>
      <c r="E21" s="867"/>
      <c r="F21" s="867"/>
      <c r="G21" s="868"/>
      <c r="H21" s="866">
        <v>2</v>
      </c>
      <c r="I21" s="867"/>
      <c r="J21" s="867"/>
      <c r="K21" s="867"/>
      <c r="L21" s="868"/>
    </row>
    <row r="22" spans="2:12" ht="15.75" thickBot="1" x14ac:dyDescent="0.3">
      <c r="B22" s="869"/>
      <c r="C22" s="870"/>
      <c r="D22" s="870"/>
      <c r="E22" s="870"/>
      <c r="F22" s="870"/>
      <c r="G22" s="871"/>
      <c r="H22" s="869"/>
      <c r="I22" s="870"/>
      <c r="J22" s="870"/>
      <c r="K22" s="870"/>
      <c r="L22" s="871"/>
    </row>
    <row r="23" spans="2:12" ht="109.5" customHeight="1" thickBot="1" x14ac:dyDescent="0.3">
      <c r="B23" s="878" t="s">
        <v>1255</v>
      </c>
      <c r="C23" s="873"/>
      <c r="D23" s="873"/>
      <c r="E23" s="873"/>
      <c r="F23" s="873"/>
      <c r="G23" s="873"/>
      <c r="H23" s="873"/>
      <c r="I23" s="873"/>
      <c r="J23" s="873"/>
      <c r="K23" s="873"/>
      <c r="L23" s="874"/>
    </row>
    <row r="24" spans="2:12" x14ac:dyDescent="0.25">
      <c r="B24" s="740" t="s">
        <v>535</v>
      </c>
      <c r="C24" s="741"/>
      <c r="D24" s="741"/>
      <c r="E24" s="741"/>
      <c r="F24" s="741"/>
      <c r="G24" s="742"/>
      <c r="H24" s="740" t="s">
        <v>536</v>
      </c>
      <c r="I24" s="741"/>
      <c r="J24" s="741"/>
      <c r="K24" s="741"/>
      <c r="L24" s="742"/>
    </row>
    <row r="25" spans="2:12" x14ac:dyDescent="0.25">
      <c r="B25" s="725"/>
      <c r="C25" s="726"/>
      <c r="D25" s="726"/>
      <c r="E25" s="726"/>
      <c r="F25" s="726"/>
      <c r="G25" s="727"/>
      <c r="H25" s="725"/>
      <c r="I25" s="726"/>
      <c r="J25" s="726"/>
      <c r="K25" s="726"/>
      <c r="L25" s="727"/>
    </row>
    <row r="26" spans="2:12" x14ac:dyDescent="0.25">
      <c r="B26" s="725"/>
      <c r="C26" s="726"/>
      <c r="D26" s="726"/>
      <c r="E26" s="726"/>
      <c r="F26" s="726"/>
      <c r="G26" s="727"/>
      <c r="H26" s="725"/>
      <c r="I26" s="726"/>
      <c r="J26" s="726"/>
      <c r="K26" s="726"/>
      <c r="L26" s="727"/>
    </row>
    <row r="27" spans="2:12" x14ac:dyDescent="0.25">
      <c r="B27" s="725"/>
      <c r="C27" s="726"/>
      <c r="D27" s="726"/>
      <c r="E27" s="726"/>
      <c r="F27" s="726"/>
      <c r="G27" s="727"/>
      <c r="H27" s="725"/>
      <c r="I27" s="726"/>
      <c r="J27" s="726"/>
      <c r="K27" s="726"/>
      <c r="L27" s="727"/>
    </row>
    <row r="28" spans="2:12" x14ac:dyDescent="0.25">
      <c r="B28" s="725"/>
      <c r="C28" s="726"/>
      <c r="D28" s="726"/>
      <c r="E28" s="726"/>
      <c r="F28" s="726"/>
      <c r="G28" s="727"/>
      <c r="H28" s="725"/>
      <c r="I28" s="726"/>
      <c r="J28" s="726"/>
      <c r="K28" s="726"/>
      <c r="L28" s="727"/>
    </row>
    <row r="29" spans="2:12" x14ac:dyDescent="0.25">
      <c r="B29" s="725"/>
      <c r="C29" s="726"/>
      <c r="D29" s="726"/>
      <c r="E29" s="726"/>
      <c r="F29" s="726"/>
      <c r="G29" s="727"/>
      <c r="H29" s="725"/>
      <c r="I29" s="726"/>
      <c r="J29" s="726"/>
      <c r="K29" s="726"/>
      <c r="L29" s="727"/>
    </row>
    <row r="30" spans="2:12" x14ac:dyDescent="0.25">
      <c r="B30" s="725"/>
      <c r="C30" s="726"/>
      <c r="D30" s="726"/>
      <c r="E30" s="726"/>
      <c r="F30" s="726"/>
      <c r="G30" s="727"/>
      <c r="H30" s="725"/>
      <c r="I30" s="726"/>
      <c r="J30" s="726"/>
      <c r="K30" s="726"/>
      <c r="L30" s="727"/>
    </row>
    <row r="31" spans="2:12" x14ac:dyDescent="0.25">
      <c r="B31" s="725"/>
      <c r="C31" s="726"/>
      <c r="D31" s="726"/>
      <c r="E31" s="726"/>
      <c r="F31" s="726"/>
      <c r="G31" s="727"/>
      <c r="H31" s="725"/>
      <c r="I31" s="726"/>
      <c r="J31" s="726"/>
      <c r="K31" s="726"/>
      <c r="L31" s="727"/>
    </row>
    <row r="32" spans="2:12" x14ac:dyDescent="0.25">
      <c r="B32" s="725"/>
      <c r="C32" s="726"/>
      <c r="D32" s="726"/>
      <c r="E32" s="726"/>
      <c r="F32" s="726"/>
      <c r="G32" s="727"/>
      <c r="H32" s="725"/>
      <c r="I32" s="726"/>
      <c r="J32" s="726"/>
      <c r="K32" s="726"/>
      <c r="L32" s="727"/>
    </row>
    <row r="33" spans="2:12" x14ac:dyDescent="0.25">
      <c r="B33" s="725"/>
      <c r="C33" s="726"/>
      <c r="D33" s="726"/>
      <c r="E33" s="726"/>
      <c r="F33" s="726"/>
      <c r="G33" s="727"/>
      <c r="H33" s="725"/>
      <c r="I33" s="726"/>
      <c r="J33" s="726"/>
      <c r="K33" s="726"/>
      <c r="L33" s="727"/>
    </row>
    <row r="34" spans="2:12" x14ac:dyDescent="0.25">
      <c r="B34" s="725"/>
      <c r="C34" s="726"/>
      <c r="D34" s="726"/>
      <c r="E34" s="726"/>
      <c r="F34" s="726"/>
      <c r="G34" s="727"/>
      <c r="H34" s="725"/>
      <c r="I34" s="726"/>
      <c r="J34" s="726"/>
      <c r="K34" s="726"/>
      <c r="L34" s="727"/>
    </row>
    <row r="35" spans="2:12" x14ac:dyDescent="0.25">
      <c r="B35" s="725"/>
      <c r="C35" s="726"/>
      <c r="D35" s="726"/>
      <c r="E35" s="726"/>
      <c r="F35" s="726"/>
      <c r="G35" s="727"/>
      <c r="H35" s="725"/>
      <c r="I35" s="726"/>
      <c r="J35" s="726"/>
      <c r="K35" s="726"/>
      <c r="L35" s="727"/>
    </row>
    <row r="36" spans="2:12" x14ac:dyDescent="0.25">
      <c r="B36" s="725"/>
      <c r="C36" s="726"/>
      <c r="D36" s="726"/>
      <c r="E36" s="726"/>
      <c r="F36" s="726"/>
      <c r="G36" s="727"/>
      <c r="H36" s="725"/>
      <c r="I36" s="726"/>
      <c r="J36" s="726"/>
      <c r="K36" s="726"/>
      <c r="L36" s="727"/>
    </row>
    <row r="37" spans="2:12" x14ac:dyDescent="0.25">
      <c r="B37" s="725"/>
      <c r="C37" s="726"/>
      <c r="D37" s="726"/>
      <c r="E37" s="726"/>
      <c r="F37" s="726"/>
      <c r="G37" s="727"/>
      <c r="H37" s="725"/>
      <c r="I37" s="726"/>
      <c r="J37" s="726"/>
      <c r="K37" s="726"/>
      <c r="L37" s="727"/>
    </row>
    <row r="38" spans="2:12" ht="15" customHeight="1" x14ac:dyDescent="0.25">
      <c r="B38" s="866">
        <v>3</v>
      </c>
      <c r="C38" s="867"/>
      <c r="D38" s="867"/>
      <c r="E38" s="867"/>
      <c r="F38" s="867"/>
      <c r="G38" s="868"/>
      <c r="H38" s="866">
        <v>4</v>
      </c>
      <c r="I38" s="867"/>
      <c r="J38" s="867"/>
      <c r="K38" s="867"/>
      <c r="L38" s="868"/>
    </row>
    <row r="39" spans="2:12" ht="15.75" thickBot="1" x14ac:dyDescent="0.3">
      <c r="B39" s="869"/>
      <c r="C39" s="870"/>
      <c r="D39" s="870"/>
      <c r="E39" s="870"/>
      <c r="F39" s="870"/>
      <c r="G39" s="871"/>
      <c r="H39" s="869"/>
      <c r="I39" s="870"/>
      <c r="J39" s="870"/>
      <c r="K39" s="870"/>
      <c r="L39" s="871"/>
    </row>
    <row r="40" spans="2:12" ht="14.25" customHeight="1" x14ac:dyDescent="0.25">
      <c r="B40" s="740" t="s">
        <v>535</v>
      </c>
      <c r="C40" s="741"/>
      <c r="D40" s="741"/>
      <c r="E40" s="741"/>
      <c r="F40" s="741"/>
      <c r="G40" s="742"/>
      <c r="H40" s="740" t="s">
        <v>536</v>
      </c>
      <c r="I40" s="741"/>
      <c r="J40" s="741"/>
      <c r="K40" s="741"/>
      <c r="L40" s="742"/>
    </row>
    <row r="41" spans="2:12" x14ac:dyDescent="0.25">
      <c r="B41" s="725"/>
      <c r="C41" s="726"/>
      <c r="D41" s="726"/>
      <c r="E41" s="726"/>
      <c r="F41" s="726"/>
      <c r="G41" s="727"/>
      <c r="H41" s="725"/>
      <c r="I41" s="726"/>
      <c r="J41" s="726"/>
      <c r="K41" s="726"/>
      <c r="L41" s="727"/>
    </row>
    <row r="42" spans="2:12" x14ac:dyDescent="0.25">
      <c r="B42" s="725"/>
      <c r="C42" s="726"/>
      <c r="D42" s="726"/>
      <c r="E42" s="726"/>
      <c r="F42" s="726"/>
      <c r="G42" s="727"/>
      <c r="H42" s="725"/>
      <c r="I42" s="726"/>
      <c r="J42" s="726"/>
      <c r="K42" s="726"/>
      <c r="L42" s="727"/>
    </row>
    <row r="43" spans="2:12" x14ac:dyDescent="0.25">
      <c r="B43" s="725"/>
      <c r="C43" s="726"/>
      <c r="D43" s="726"/>
      <c r="E43" s="726"/>
      <c r="F43" s="726"/>
      <c r="G43" s="727"/>
      <c r="H43" s="725"/>
      <c r="I43" s="726"/>
      <c r="J43" s="726"/>
      <c r="K43" s="726"/>
      <c r="L43" s="727"/>
    </row>
    <row r="44" spans="2:12" x14ac:dyDescent="0.25">
      <c r="B44" s="725"/>
      <c r="C44" s="726"/>
      <c r="D44" s="726"/>
      <c r="E44" s="726"/>
      <c r="F44" s="726"/>
      <c r="G44" s="727"/>
      <c r="H44" s="725"/>
      <c r="I44" s="726"/>
      <c r="J44" s="726"/>
      <c r="K44" s="726"/>
      <c r="L44" s="727"/>
    </row>
    <row r="45" spans="2:12" x14ac:dyDescent="0.25">
      <c r="B45" s="725"/>
      <c r="C45" s="726"/>
      <c r="D45" s="726"/>
      <c r="E45" s="726"/>
      <c r="F45" s="726"/>
      <c r="G45" s="727"/>
      <c r="H45" s="725"/>
      <c r="I45" s="726"/>
      <c r="J45" s="726"/>
      <c r="K45" s="726"/>
      <c r="L45" s="727"/>
    </row>
    <row r="46" spans="2:12" x14ac:dyDescent="0.25">
      <c r="B46" s="725"/>
      <c r="C46" s="726"/>
      <c r="D46" s="726"/>
      <c r="E46" s="726"/>
      <c r="F46" s="726"/>
      <c r="G46" s="727"/>
      <c r="H46" s="725"/>
      <c r="I46" s="726"/>
      <c r="J46" s="726"/>
      <c r="K46" s="726"/>
      <c r="L46" s="727"/>
    </row>
    <row r="47" spans="2:12" x14ac:dyDescent="0.25">
      <c r="B47" s="725"/>
      <c r="C47" s="726"/>
      <c r="D47" s="726"/>
      <c r="E47" s="726"/>
      <c r="F47" s="726"/>
      <c r="G47" s="727"/>
      <c r="H47" s="725"/>
      <c r="I47" s="726"/>
      <c r="J47" s="726"/>
      <c r="K47" s="726"/>
      <c r="L47" s="727"/>
    </row>
    <row r="48" spans="2:12" x14ac:dyDescent="0.25">
      <c r="B48" s="725"/>
      <c r="C48" s="726"/>
      <c r="D48" s="726"/>
      <c r="E48" s="726"/>
      <c r="F48" s="726"/>
      <c r="G48" s="727"/>
      <c r="H48" s="725"/>
      <c r="I48" s="726"/>
      <c r="J48" s="726"/>
      <c r="K48" s="726"/>
      <c r="L48" s="727"/>
    </row>
    <row r="49" spans="2:12" x14ac:dyDescent="0.25">
      <c r="B49" s="725"/>
      <c r="C49" s="726"/>
      <c r="D49" s="726"/>
      <c r="E49" s="726"/>
      <c r="F49" s="726"/>
      <c r="G49" s="727"/>
      <c r="H49" s="725"/>
      <c r="I49" s="726"/>
      <c r="J49" s="726"/>
      <c r="K49" s="726"/>
      <c r="L49" s="727"/>
    </row>
    <row r="50" spans="2:12" x14ac:dyDescent="0.25">
      <c r="B50" s="725"/>
      <c r="C50" s="726"/>
      <c r="D50" s="726"/>
      <c r="E50" s="726"/>
      <c r="F50" s="726"/>
      <c r="G50" s="727"/>
      <c r="H50" s="725"/>
      <c r="I50" s="726"/>
      <c r="J50" s="726"/>
      <c r="K50" s="726"/>
      <c r="L50" s="727"/>
    </row>
    <row r="51" spans="2:12" x14ac:dyDescent="0.25">
      <c r="B51" s="725"/>
      <c r="C51" s="726"/>
      <c r="D51" s="726"/>
      <c r="E51" s="726"/>
      <c r="F51" s="726"/>
      <c r="G51" s="727"/>
      <c r="H51" s="725"/>
      <c r="I51" s="726"/>
      <c r="J51" s="726"/>
      <c r="K51" s="726"/>
      <c r="L51" s="727"/>
    </row>
    <row r="52" spans="2:12" x14ac:dyDescent="0.25">
      <c r="B52" s="725"/>
      <c r="C52" s="726"/>
      <c r="D52" s="726"/>
      <c r="E52" s="726"/>
      <c r="F52" s="726"/>
      <c r="G52" s="727"/>
      <c r="H52" s="725"/>
      <c r="I52" s="726"/>
      <c r="J52" s="726"/>
      <c r="K52" s="726"/>
      <c r="L52" s="727"/>
    </row>
    <row r="53" spans="2:12" x14ac:dyDescent="0.25">
      <c r="B53" s="725"/>
      <c r="C53" s="726"/>
      <c r="D53" s="726"/>
      <c r="E53" s="726"/>
      <c r="F53" s="726"/>
      <c r="G53" s="727"/>
      <c r="H53" s="725"/>
      <c r="I53" s="726"/>
      <c r="J53" s="726"/>
      <c r="K53" s="726"/>
      <c r="L53" s="727"/>
    </row>
    <row r="54" spans="2:12" ht="15" customHeight="1" x14ac:dyDescent="0.25">
      <c r="B54" s="866">
        <v>5</v>
      </c>
      <c r="C54" s="867"/>
      <c r="D54" s="867"/>
      <c r="E54" s="867"/>
      <c r="F54" s="867"/>
      <c r="G54" s="868"/>
      <c r="H54" s="866">
        <v>6</v>
      </c>
      <c r="I54" s="867"/>
      <c r="J54" s="867"/>
      <c r="K54" s="867"/>
      <c r="L54" s="868"/>
    </row>
    <row r="55" spans="2:12" ht="15.75" thickBot="1" x14ac:dyDescent="0.3">
      <c r="B55" s="869"/>
      <c r="C55" s="870"/>
      <c r="D55" s="870"/>
      <c r="E55" s="870"/>
      <c r="F55" s="870"/>
      <c r="G55" s="871"/>
      <c r="H55" s="869"/>
      <c r="I55" s="870"/>
      <c r="J55" s="870"/>
      <c r="K55" s="870"/>
      <c r="L55" s="871"/>
    </row>
    <row r="56" spans="2:12" ht="129.75" customHeight="1" thickBot="1" x14ac:dyDescent="0.3">
      <c r="B56" s="878" t="s">
        <v>1256</v>
      </c>
      <c r="C56" s="873"/>
      <c r="D56" s="873"/>
      <c r="E56" s="873"/>
      <c r="F56" s="873"/>
      <c r="G56" s="873"/>
      <c r="H56" s="873"/>
      <c r="I56" s="873"/>
      <c r="J56" s="873"/>
      <c r="K56" s="873"/>
      <c r="L56" s="874"/>
    </row>
    <row r="57" spans="2:12" ht="14.25" customHeight="1" x14ac:dyDescent="0.25">
      <c r="B57" s="740" t="s">
        <v>535</v>
      </c>
      <c r="C57" s="741"/>
      <c r="D57" s="741"/>
      <c r="E57" s="741"/>
      <c r="F57" s="741"/>
      <c r="G57" s="742"/>
      <c r="H57" s="740" t="s">
        <v>536</v>
      </c>
      <c r="I57" s="741"/>
      <c r="J57" s="741"/>
      <c r="K57" s="741"/>
      <c r="L57" s="742"/>
    </row>
    <row r="58" spans="2:12" x14ac:dyDescent="0.25">
      <c r="B58" s="725"/>
      <c r="C58" s="726"/>
      <c r="D58" s="726"/>
      <c r="E58" s="726"/>
      <c r="F58" s="726"/>
      <c r="G58" s="727"/>
      <c r="H58" s="725"/>
      <c r="I58" s="726"/>
      <c r="J58" s="726"/>
      <c r="K58" s="726"/>
      <c r="L58" s="727"/>
    </row>
    <row r="59" spans="2:12" x14ac:dyDescent="0.25">
      <c r="B59" s="725"/>
      <c r="C59" s="726"/>
      <c r="D59" s="726"/>
      <c r="E59" s="726"/>
      <c r="F59" s="726"/>
      <c r="G59" s="727"/>
      <c r="H59" s="725"/>
      <c r="I59" s="726"/>
      <c r="J59" s="726"/>
      <c r="K59" s="726"/>
      <c r="L59" s="727"/>
    </row>
    <row r="60" spans="2:12" x14ac:dyDescent="0.25">
      <c r="B60" s="725"/>
      <c r="C60" s="726"/>
      <c r="D60" s="726"/>
      <c r="E60" s="726"/>
      <c r="F60" s="726"/>
      <c r="G60" s="727"/>
      <c r="H60" s="725"/>
      <c r="I60" s="726"/>
      <c r="J60" s="726"/>
      <c r="K60" s="726"/>
      <c r="L60" s="727"/>
    </row>
    <row r="61" spans="2:12" x14ac:dyDescent="0.25">
      <c r="B61" s="725"/>
      <c r="C61" s="726"/>
      <c r="D61" s="726"/>
      <c r="E61" s="726"/>
      <c r="F61" s="726"/>
      <c r="G61" s="727"/>
      <c r="H61" s="725"/>
      <c r="I61" s="726"/>
      <c r="J61" s="726"/>
      <c r="K61" s="726"/>
      <c r="L61" s="727"/>
    </row>
    <row r="62" spans="2:12" x14ac:dyDescent="0.25">
      <c r="B62" s="725"/>
      <c r="C62" s="726"/>
      <c r="D62" s="726"/>
      <c r="E62" s="726"/>
      <c r="F62" s="726"/>
      <c r="G62" s="727"/>
      <c r="H62" s="725"/>
      <c r="I62" s="726"/>
      <c r="J62" s="726"/>
      <c r="K62" s="726"/>
      <c r="L62" s="727"/>
    </row>
    <row r="63" spans="2:12" x14ac:dyDescent="0.25">
      <c r="B63" s="725"/>
      <c r="C63" s="726"/>
      <c r="D63" s="726"/>
      <c r="E63" s="726"/>
      <c r="F63" s="726"/>
      <c r="G63" s="727"/>
      <c r="H63" s="725"/>
      <c r="I63" s="726"/>
      <c r="J63" s="726"/>
      <c r="K63" s="726"/>
      <c r="L63" s="727"/>
    </row>
    <row r="64" spans="2:12" x14ac:dyDescent="0.25">
      <c r="B64" s="725"/>
      <c r="C64" s="726"/>
      <c r="D64" s="726"/>
      <c r="E64" s="726"/>
      <c r="F64" s="726"/>
      <c r="G64" s="727"/>
      <c r="H64" s="725"/>
      <c r="I64" s="726"/>
      <c r="J64" s="726"/>
      <c r="K64" s="726"/>
      <c r="L64" s="727"/>
    </row>
    <row r="65" spans="2:12" x14ac:dyDescent="0.25">
      <c r="B65" s="725"/>
      <c r="C65" s="726"/>
      <c r="D65" s="726"/>
      <c r="E65" s="726"/>
      <c r="F65" s="726"/>
      <c r="G65" s="727"/>
      <c r="H65" s="725"/>
      <c r="I65" s="726"/>
      <c r="J65" s="726"/>
      <c r="K65" s="726"/>
      <c r="L65" s="727"/>
    </row>
    <row r="66" spans="2:12" x14ac:dyDescent="0.25">
      <c r="B66" s="725"/>
      <c r="C66" s="726"/>
      <c r="D66" s="726"/>
      <c r="E66" s="726"/>
      <c r="F66" s="726"/>
      <c r="G66" s="727"/>
      <c r="H66" s="725"/>
      <c r="I66" s="726"/>
      <c r="J66" s="726"/>
      <c r="K66" s="726"/>
      <c r="L66" s="727"/>
    </row>
    <row r="67" spans="2:12" x14ac:dyDescent="0.25">
      <c r="B67" s="725"/>
      <c r="C67" s="726"/>
      <c r="D67" s="726"/>
      <c r="E67" s="726"/>
      <c r="F67" s="726"/>
      <c r="G67" s="727"/>
      <c r="H67" s="725"/>
      <c r="I67" s="726"/>
      <c r="J67" s="726"/>
      <c r="K67" s="726"/>
      <c r="L67" s="727"/>
    </row>
    <row r="68" spans="2:12" x14ac:dyDescent="0.25">
      <c r="B68" s="725"/>
      <c r="C68" s="726"/>
      <c r="D68" s="726"/>
      <c r="E68" s="726"/>
      <c r="F68" s="726"/>
      <c r="G68" s="727"/>
      <c r="H68" s="725"/>
      <c r="I68" s="726"/>
      <c r="J68" s="726"/>
      <c r="K68" s="726"/>
      <c r="L68" s="727"/>
    </row>
    <row r="69" spans="2:12" x14ac:dyDescent="0.25">
      <c r="B69" s="725"/>
      <c r="C69" s="726"/>
      <c r="D69" s="726"/>
      <c r="E69" s="726"/>
      <c r="F69" s="726"/>
      <c r="G69" s="727"/>
      <c r="H69" s="725"/>
      <c r="I69" s="726"/>
      <c r="J69" s="726"/>
      <c r="K69" s="726"/>
      <c r="L69" s="727"/>
    </row>
    <row r="70" spans="2:12" x14ac:dyDescent="0.25">
      <c r="B70" s="725"/>
      <c r="C70" s="726"/>
      <c r="D70" s="726"/>
      <c r="E70" s="726"/>
      <c r="F70" s="726"/>
      <c r="G70" s="727"/>
      <c r="H70" s="725"/>
      <c r="I70" s="726"/>
      <c r="J70" s="726"/>
      <c r="K70" s="726"/>
      <c r="L70" s="727"/>
    </row>
    <row r="71" spans="2:12" ht="15" customHeight="1" x14ac:dyDescent="0.25">
      <c r="B71" s="866">
        <v>7</v>
      </c>
      <c r="C71" s="867"/>
      <c r="D71" s="867"/>
      <c r="E71" s="867"/>
      <c r="F71" s="867"/>
      <c r="G71" s="868"/>
      <c r="H71" s="866">
        <v>8</v>
      </c>
      <c r="I71" s="867"/>
      <c r="J71" s="867"/>
      <c r="K71" s="867"/>
      <c r="L71" s="868"/>
    </row>
    <row r="72" spans="2:12" ht="15.75" thickBot="1" x14ac:dyDescent="0.3">
      <c r="B72" s="869"/>
      <c r="C72" s="870"/>
      <c r="D72" s="870"/>
      <c r="E72" s="870"/>
      <c r="F72" s="870"/>
      <c r="G72" s="871"/>
      <c r="H72" s="869"/>
      <c r="I72" s="870"/>
      <c r="J72" s="870"/>
      <c r="K72" s="870"/>
      <c r="L72" s="871"/>
    </row>
    <row r="73" spans="2:12" ht="85.5" customHeight="1" thickBot="1" x14ac:dyDescent="0.3">
      <c r="B73" s="878" t="s">
        <v>1257</v>
      </c>
      <c r="C73" s="873"/>
      <c r="D73" s="873"/>
      <c r="E73" s="873"/>
      <c r="F73" s="873"/>
      <c r="G73" s="873"/>
      <c r="H73" s="873"/>
      <c r="I73" s="873"/>
      <c r="J73" s="873"/>
      <c r="K73" s="873"/>
      <c r="L73" s="874"/>
    </row>
    <row r="74" spans="2:12" ht="14.25" customHeight="1" x14ac:dyDescent="0.25">
      <c r="B74" s="740" t="s">
        <v>535</v>
      </c>
      <c r="C74" s="741"/>
      <c r="D74" s="741"/>
      <c r="E74" s="741"/>
      <c r="F74" s="741"/>
      <c r="G74" s="742"/>
      <c r="H74" s="740" t="s">
        <v>536</v>
      </c>
      <c r="I74" s="741"/>
      <c r="J74" s="741"/>
      <c r="K74" s="741"/>
      <c r="L74" s="742"/>
    </row>
    <row r="75" spans="2:12" x14ac:dyDescent="0.25">
      <c r="B75" s="725"/>
      <c r="C75" s="726"/>
      <c r="D75" s="726"/>
      <c r="E75" s="726"/>
      <c r="F75" s="726"/>
      <c r="G75" s="727"/>
      <c r="H75" s="725"/>
      <c r="I75" s="726"/>
      <c r="J75" s="726"/>
      <c r="K75" s="726"/>
      <c r="L75" s="727"/>
    </row>
    <row r="76" spans="2:12" x14ac:dyDescent="0.25">
      <c r="B76" s="725"/>
      <c r="C76" s="726"/>
      <c r="D76" s="726"/>
      <c r="E76" s="726"/>
      <c r="F76" s="726"/>
      <c r="G76" s="727"/>
      <c r="H76" s="725"/>
      <c r="I76" s="726"/>
      <c r="J76" s="726"/>
      <c r="K76" s="726"/>
      <c r="L76" s="727"/>
    </row>
    <row r="77" spans="2:12" x14ac:dyDescent="0.25">
      <c r="B77" s="725"/>
      <c r="C77" s="726"/>
      <c r="D77" s="726"/>
      <c r="E77" s="726"/>
      <c r="F77" s="726"/>
      <c r="G77" s="727"/>
      <c r="H77" s="725"/>
      <c r="I77" s="726"/>
      <c r="J77" s="726"/>
      <c r="K77" s="726"/>
      <c r="L77" s="727"/>
    </row>
    <row r="78" spans="2:12" x14ac:dyDescent="0.25">
      <c r="B78" s="725"/>
      <c r="C78" s="726"/>
      <c r="D78" s="726"/>
      <c r="E78" s="726"/>
      <c r="F78" s="726"/>
      <c r="G78" s="727"/>
      <c r="H78" s="725"/>
      <c r="I78" s="726"/>
      <c r="J78" s="726"/>
      <c r="K78" s="726"/>
      <c r="L78" s="727"/>
    </row>
    <row r="79" spans="2:12" x14ac:dyDescent="0.25">
      <c r="B79" s="725"/>
      <c r="C79" s="726"/>
      <c r="D79" s="726"/>
      <c r="E79" s="726"/>
      <c r="F79" s="726"/>
      <c r="G79" s="727"/>
      <c r="H79" s="725"/>
      <c r="I79" s="726"/>
      <c r="J79" s="726"/>
      <c r="K79" s="726"/>
      <c r="L79" s="727"/>
    </row>
    <row r="80" spans="2:12" x14ac:dyDescent="0.25">
      <c r="B80" s="725"/>
      <c r="C80" s="726"/>
      <c r="D80" s="726"/>
      <c r="E80" s="726"/>
      <c r="F80" s="726"/>
      <c r="G80" s="727"/>
      <c r="H80" s="725"/>
      <c r="I80" s="726"/>
      <c r="J80" s="726"/>
      <c r="K80" s="726"/>
      <c r="L80" s="727"/>
    </row>
    <row r="81" spans="2:12" x14ac:dyDescent="0.25">
      <c r="B81" s="725"/>
      <c r="C81" s="726"/>
      <c r="D81" s="726"/>
      <c r="E81" s="726"/>
      <c r="F81" s="726"/>
      <c r="G81" s="727"/>
      <c r="H81" s="725"/>
      <c r="I81" s="726"/>
      <c r="J81" s="726"/>
      <c r="K81" s="726"/>
      <c r="L81" s="727"/>
    </row>
    <row r="82" spans="2:12" x14ac:dyDescent="0.25">
      <c r="B82" s="725"/>
      <c r="C82" s="726"/>
      <c r="D82" s="726"/>
      <c r="E82" s="726"/>
      <c r="F82" s="726"/>
      <c r="G82" s="727"/>
      <c r="H82" s="725"/>
      <c r="I82" s="726"/>
      <c r="J82" s="726"/>
      <c r="K82" s="726"/>
      <c r="L82" s="727"/>
    </row>
    <row r="83" spans="2:12" x14ac:dyDescent="0.25">
      <c r="B83" s="725"/>
      <c r="C83" s="726"/>
      <c r="D83" s="726"/>
      <c r="E83" s="726"/>
      <c r="F83" s="726"/>
      <c r="G83" s="727"/>
      <c r="H83" s="725"/>
      <c r="I83" s="726"/>
      <c r="J83" s="726"/>
      <c r="K83" s="726"/>
      <c r="L83" s="727"/>
    </row>
    <row r="84" spans="2:12" x14ac:dyDescent="0.25">
      <c r="B84" s="725"/>
      <c r="C84" s="726"/>
      <c r="D84" s="726"/>
      <c r="E84" s="726"/>
      <c r="F84" s="726"/>
      <c r="G84" s="727"/>
      <c r="H84" s="725"/>
      <c r="I84" s="726"/>
      <c r="J84" s="726"/>
      <c r="K84" s="726"/>
      <c r="L84" s="727"/>
    </row>
    <row r="85" spans="2:12" x14ac:dyDescent="0.25">
      <c r="B85" s="725"/>
      <c r="C85" s="726"/>
      <c r="D85" s="726"/>
      <c r="E85" s="726"/>
      <c r="F85" s="726"/>
      <c r="G85" s="727"/>
      <c r="H85" s="725"/>
      <c r="I85" s="726"/>
      <c r="J85" s="726"/>
      <c r="K85" s="726"/>
      <c r="L85" s="727"/>
    </row>
    <row r="86" spans="2:12" x14ac:dyDescent="0.25">
      <c r="B86" s="725"/>
      <c r="C86" s="726"/>
      <c r="D86" s="726"/>
      <c r="E86" s="726"/>
      <c r="F86" s="726"/>
      <c r="G86" s="727"/>
      <c r="H86" s="725"/>
      <c r="I86" s="726"/>
      <c r="J86" s="726"/>
      <c r="K86" s="726"/>
      <c r="L86" s="727"/>
    </row>
    <row r="87" spans="2:12" x14ac:dyDescent="0.25">
      <c r="B87" s="725"/>
      <c r="C87" s="726"/>
      <c r="D87" s="726"/>
      <c r="E87" s="726"/>
      <c r="F87" s="726"/>
      <c r="G87" s="727"/>
      <c r="H87" s="725"/>
      <c r="I87" s="726"/>
      <c r="J87" s="726"/>
      <c r="K87" s="726"/>
      <c r="L87" s="727"/>
    </row>
    <row r="88" spans="2:12" ht="15" customHeight="1" x14ac:dyDescent="0.25">
      <c r="B88" s="866">
        <v>9</v>
      </c>
      <c r="C88" s="867"/>
      <c r="D88" s="867"/>
      <c r="E88" s="867"/>
      <c r="F88" s="867"/>
      <c r="G88" s="868"/>
      <c r="H88" s="866">
        <v>10</v>
      </c>
      <c r="I88" s="867"/>
      <c r="J88" s="867"/>
      <c r="K88" s="867"/>
      <c r="L88" s="868"/>
    </row>
    <row r="89" spans="2:12" ht="15.75" thickBot="1" x14ac:dyDescent="0.3">
      <c r="B89" s="869"/>
      <c r="C89" s="870"/>
      <c r="D89" s="870"/>
      <c r="E89" s="870"/>
      <c r="F89" s="870"/>
      <c r="G89" s="871"/>
      <c r="H89" s="869"/>
      <c r="I89" s="870"/>
      <c r="J89" s="870"/>
      <c r="K89" s="870"/>
      <c r="L89" s="871"/>
    </row>
    <row r="90" spans="2:12" ht="63.75" customHeight="1" thickBot="1" x14ac:dyDescent="0.3">
      <c r="B90" s="878" t="s">
        <v>1258</v>
      </c>
      <c r="C90" s="879"/>
      <c r="D90" s="879"/>
      <c r="E90" s="879"/>
      <c r="F90" s="879"/>
      <c r="G90" s="879"/>
      <c r="H90" s="879"/>
      <c r="I90" s="879"/>
      <c r="J90" s="879"/>
      <c r="K90" s="879"/>
      <c r="L90" s="880"/>
    </row>
    <row r="91" spans="2:12" x14ac:dyDescent="0.25">
      <c r="B91" s="740" t="s">
        <v>535</v>
      </c>
      <c r="C91" s="741"/>
      <c r="D91" s="741"/>
      <c r="E91" s="741"/>
      <c r="F91" s="741"/>
      <c r="G91" s="742"/>
      <c r="H91" s="740" t="s">
        <v>536</v>
      </c>
      <c r="I91" s="741"/>
      <c r="J91" s="741"/>
      <c r="K91" s="741"/>
      <c r="L91" s="742"/>
    </row>
    <row r="92" spans="2:12" x14ac:dyDescent="0.25">
      <c r="B92" s="725"/>
      <c r="C92" s="726"/>
      <c r="D92" s="726"/>
      <c r="E92" s="726"/>
      <c r="F92" s="726"/>
      <c r="G92" s="727"/>
      <c r="H92" s="725"/>
      <c r="I92" s="726"/>
      <c r="J92" s="726"/>
      <c r="K92" s="726"/>
      <c r="L92" s="727"/>
    </row>
    <row r="93" spans="2:12" x14ac:dyDescent="0.25">
      <c r="B93" s="725"/>
      <c r="C93" s="726"/>
      <c r="D93" s="726"/>
      <c r="E93" s="726"/>
      <c r="F93" s="726"/>
      <c r="G93" s="727"/>
      <c r="H93" s="725"/>
      <c r="I93" s="726"/>
      <c r="J93" s="726"/>
      <c r="K93" s="726"/>
      <c r="L93" s="727"/>
    </row>
    <row r="94" spans="2:12" x14ac:dyDescent="0.25">
      <c r="B94" s="725"/>
      <c r="C94" s="726"/>
      <c r="D94" s="726"/>
      <c r="E94" s="726"/>
      <c r="F94" s="726"/>
      <c r="G94" s="727"/>
      <c r="H94" s="725"/>
      <c r="I94" s="726"/>
      <c r="J94" s="726"/>
      <c r="K94" s="726"/>
      <c r="L94" s="727"/>
    </row>
    <row r="95" spans="2:12" x14ac:dyDescent="0.25">
      <c r="B95" s="725"/>
      <c r="C95" s="726"/>
      <c r="D95" s="726"/>
      <c r="E95" s="726"/>
      <c r="F95" s="726"/>
      <c r="G95" s="727"/>
      <c r="H95" s="725"/>
      <c r="I95" s="726"/>
      <c r="J95" s="726"/>
      <c r="K95" s="726"/>
      <c r="L95" s="727"/>
    </row>
    <row r="96" spans="2:12" x14ac:dyDescent="0.25">
      <c r="B96" s="725"/>
      <c r="C96" s="726"/>
      <c r="D96" s="726"/>
      <c r="E96" s="726"/>
      <c r="F96" s="726"/>
      <c r="G96" s="727"/>
      <c r="H96" s="725"/>
      <c r="I96" s="726"/>
      <c r="J96" s="726"/>
      <c r="K96" s="726"/>
      <c r="L96" s="727"/>
    </row>
    <row r="97" spans="2:12" x14ac:dyDescent="0.25">
      <c r="B97" s="725"/>
      <c r="C97" s="726"/>
      <c r="D97" s="726"/>
      <c r="E97" s="726"/>
      <c r="F97" s="726"/>
      <c r="G97" s="727"/>
      <c r="H97" s="725"/>
      <c r="I97" s="726"/>
      <c r="J97" s="726"/>
      <c r="K97" s="726"/>
      <c r="L97" s="727"/>
    </row>
    <row r="98" spans="2:12" x14ac:dyDescent="0.25">
      <c r="B98" s="725"/>
      <c r="C98" s="726"/>
      <c r="D98" s="726"/>
      <c r="E98" s="726"/>
      <c r="F98" s="726"/>
      <c r="G98" s="727"/>
      <c r="H98" s="725"/>
      <c r="I98" s="726"/>
      <c r="J98" s="726"/>
      <c r="K98" s="726"/>
      <c r="L98" s="727"/>
    </row>
    <row r="99" spans="2:12" x14ac:dyDescent="0.25">
      <c r="B99" s="725"/>
      <c r="C99" s="726"/>
      <c r="D99" s="726"/>
      <c r="E99" s="726"/>
      <c r="F99" s="726"/>
      <c r="G99" s="727"/>
      <c r="H99" s="725"/>
      <c r="I99" s="726"/>
      <c r="J99" s="726"/>
      <c r="K99" s="726"/>
      <c r="L99" s="727"/>
    </row>
    <row r="100" spans="2:12" x14ac:dyDescent="0.25">
      <c r="B100" s="725"/>
      <c r="C100" s="726"/>
      <c r="D100" s="726"/>
      <c r="E100" s="726"/>
      <c r="F100" s="726"/>
      <c r="G100" s="727"/>
      <c r="H100" s="725"/>
      <c r="I100" s="726"/>
      <c r="J100" s="726"/>
      <c r="K100" s="726"/>
      <c r="L100" s="727"/>
    </row>
    <row r="101" spans="2:12" x14ac:dyDescent="0.25">
      <c r="B101" s="725"/>
      <c r="C101" s="726"/>
      <c r="D101" s="726"/>
      <c r="E101" s="726"/>
      <c r="F101" s="726"/>
      <c r="G101" s="727"/>
      <c r="H101" s="725"/>
      <c r="I101" s="726"/>
      <c r="J101" s="726"/>
      <c r="K101" s="726"/>
      <c r="L101" s="727"/>
    </row>
    <row r="102" spans="2:12" x14ac:dyDescent="0.25">
      <c r="B102" s="725"/>
      <c r="C102" s="726"/>
      <c r="D102" s="726"/>
      <c r="E102" s="726"/>
      <c r="F102" s="726"/>
      <c r="G102" s="727"/>
      <c r="H102" s="725"/>
      <c r="I102" s="726"/>
      <c r="J102" s="726"/>
      <c r="K102" s="726"/>
      <c r="L102" s="727"/>
    </row>
    <row r="103" spans="2:12" x14ac:dyDescent="0.25">
      <c r="B103" s="725"/>
      <c r="C103" s="726"/>
      <c r="D103" s="726"/>
      <c r="E103" s="726"/>
      <c r="F103" s="726"/>
      <c r="G103" s="727"/>
      <c r="H103" s="725"/>
      <c r="I103" s="726"/>
      <c r="J103" s="726"/>
      <c r="K103" s="726"/>
      <c r="L103" s="727"/>
    </row>
    <row r="104" spans="2:12" x14ac:dyDescent="0.25">
      <c r="B104" s="725"/>
      <c r="C104" s="726"/>
      <c r="D104" s="726"/>
      <c r="E104" s="726"/>
      <c r="F104" s="726"/>
      <c r="G104" s="727"/>
      <c r="H104" s="725"/>
      <c r="I104" s="726"/>
      <c r="J104" s="726"/>
      <c r="K104" s="726"/>
      <c r="L104" s="727"/>
    </row>
    <row r="105" spans="2:12" x14ac:dyDescent="0.25">
      <c r="B105" s="866">
        <v>11</v>
      </c>
      <c r="C105" s="867"/>
      <c r="D105" s="867"/>
      <c r="E105" s="867"/>
      <c r="F105" s="867"/>
      <c r="G105" s="868"/>
      <c r="H105" s="866">
        <v>12</v>
      </c>
      <c r="I105" s="867"/>
      <c r="J105" s="867"/>
      <c r="K105" s="867"/>
      <c r="L105" s="868"/>
    </row>
    <row r="106" spans="2:12" ht="15.75" thickBot="1" x14ac:dyDescent="0.3">
      <c r="B106" s="869"/>
      <c r="C106" s="870"/>
      <c r="D106" s="870"/>
      <c r="E106" s="870"/>
      <c r="F106" s="870"/>
      <c r="G106" s="871"/>
      <c r="H106" s="869"/>
      <c r="I106" s="870"/>
      <c r="J106" s="870"/>
      <c r="K106" s="870"/>
      <c r="L106" s="871"/>
    </row>
    <row r="107" spans="2:12" ht="81" customHeight="1" thickBot="1" x14ac:dyDescent="0.3">
      <c r="B107" s="872" t="s">
        <v>1259</v>
      </c>
      <c r="C107" s="879"/>
      <c r="D107" s="879"/>
      <c r="E107" s="879"/>
      <c r="F107" s="879"/>
      <c r="G107" s="879"/>
      <c r="H107" s="879"/>
      <c r="I107" s="879"/>
      <c r="J107" s="879"/>
      <c r="K107" s="879"/>
      <c r="L107" s="880"/>
    </row>
  </sheetData>
  <mergeCells count="40">
    <mergeCell ref="B107:L107"/>
    <mergeCell ref="B71:G72"/>
    <mergeCell ref="H71:L72"/>
    <mergeCell ref="B73:L73"/>
    <mergeCell ref="B74:G87"/>
    <mergeCell ref="H74:L87"/>
    <mergeCell ref="B88:G89"/>
    <mergeCell ref="H88:L89"/>
    <mergeCell ref="B90:L90"/>
    <mergeCell ref="B91:G104"/>
    <mergeCell ref="H91:L104"/>
    <mergeCell ref="B105:G106"/>
    <mergeCell ref="H105:L106"/>
    <mergeCell ref="B57:G70"/>
    <mergeCell ref="H57:L70"/>
    <mergeCell ref="B21:G22"/>
    <mergeCell ref="H21:L22"/>
    <mergeCell ref="B23:L23"/>
    <mergeCell ref="B24:G37"/>
    <mergeCell ref="H24:L37"/>
    <mergeCell ref="B38:G39"/>
    <mergeCell ref="H38:L39"/>
    <mergeCell ref="B40:G53"/>
    <mergeCell ref="H40:L53"/>
    <mergeCell ref="B54:G55"/>
    <mergeCell ref="H54:L55"/>
    <mergeCell ref="B56:L56"/>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095DFC-675A-4E25-B981-635941B44A41}">
  <dimension ref="B1:L292"/>
  <sheetViews>
    <sheetView view="pageBreakPreview" zoomScale="85" zoomScaleNormal="100" zoomScaleSheetLayoutView="85" zoomScalePageLayoutView="110" workbookViewId="0">
      <selection activeCell="N19" sqref="N19"/>
    </sheetView>
  </sheetViews>
  <sheetFormatPr baseColWidth="10" defaultColWidth="11.42578125" defaultRowHeight="15" x14ac:dyDescent="0.25"/>
  <cols>
    <col min="1" max="1" width="3.5703125" style="83" customWidth="1"/>
    <col min="2" max="2" width="4.7109375" style="83" customWidth="1"/>
    <col min="3" max="3" width="8.28515625" style="83" customWidth="1"/>
    <col min="4" max="4" width="8" style="83" customWidth="1"/>
    <col min="5" max="5" width="11.42578125" style="83"/>
    <col min="6" max="6" width="11.85546875" style="83" customWidth="1"/>
    <col min="7" max="7" width="16.28515625" style="83" customWidth="1"/>
    <col min="8" max="8" width="8.5703125" style="83" customWidth="1"/>
    <col min="9" max="9" width="22.42578125" style="83" customWidth="1"/>
    <col min="10" max="10" width="11.7109375" style="83" customWidth="1"/>
    <col min="11" max="11" width="13.42578125" style="83" customWidth="1"/>
    <col min="12" max="12" width="9.42578125" style="83" customWidth="1"/>
    <col min="13" max="13" width="17" style="83" customWidth="1"/>
    <col min="14" max="16384" width="11.42578125" style="83"/>
  </cols>
  <sheetData>
    <row r="1" spans="2:12" ht="27.75" customHeight="1" x14ac:dyDescent="0.25">
      <c r="B1" s="705" t="s">
        <v>325</v>
      </c>
      <c r="C1" s="706"/>
      <c r="D1" s="706"/>
      <c r="E1" s="706"/>
      <c r="F1" s="706"/>
      <c r="G1" s="706"/>
      <c r="H1" s="706"/>
      <c r="I1" s="706"/>
      <c r="J1" s="706"/>
      <c r="K1" s="706"/>
      <c r="L1" s="707"/>
    </row>
    <row r="2" spans="2:12" ht="11.25" customHeight="1" x14ac:dyDescent="0.25">
      <c r="B2" s="708"/>
      <c r="C2" s="709"/>
      <c r="D2" s="709"/>
      <c r="E2" s="709"/>
      <c r="F2" s="709"/>
      <c r="G2" s="709"/>
      <c r="H2" s="709"/>
      <c r="I2" s="709"/>
      <c r="J2" s="709"/>
      <c r="K2" s="709"/>
      <c r="L2" s="710"/>
    </row>
    <row r="3" spans="2:12" ht="24.95" customHeight="1" x14ac:dyDescent="0.25">
      <c r="B3" s="711" t="s">
        <v>364</v>
      </c>
      <c r="C3" s="712"/>
      <c r="D3" s="712"/>
      <c r="E3" s="713"/>
      <c r="F3" s="105">
        <v>44111</v>
      </c>
      <c r="G3" s="711" t="s">
        <v>365</v>
      </c>
      <c r="H3" s="712"/>
      <c r="I3" s="713"/>
      <c r="J3" s="787">
        <v>44117</v>
      </c>
      <c r="K3" s="712"/>
      <c r="L3" s="713"/>
    </row>
    <row r="4" spans="2:12" ht="24.95" customHeight="1" x14ac:dyDescent="0.25">
      <c r="B4" s="859" t="s">
        <v>324</v>
      </c>
      <c r="C4" s="718"/>
      <c r="D4" s="718"/>
      <c r="E4" s="718"/>
      <c r="F4" s="718"/>
      <c r="G4" s="719"/>
      <c r="H4" s="860" t="s">
        <v>575</v>
      </c>
      <c r="I4" s="861"/>
      <c r="J4" s="140" t="s">
        <v>2</v>
      </c>
      <c r="K4" s="723" t="s">
        <v>0</v>
      </c>
      <c r="L4" s="724"/>
    </row>
    <row r="5" spans="2:12" ht="24.95" customHeight="1" x14ac:dyDescent="0.25">
      <c r="B5" s="862"/>
      <c r="C5" s="721"/>
      <c r="D5" s="721"/>
      <c r="E5" s="721"/>
      <c r="F5" s="721"/>
      <c r="G5" s="722"/>
      <c r="H5" s="863" t="s">
        <v>576</v>
      </c>
      <c r="I5" s="864"/>
      <c r="J5" s="140">
        <v>2</v>
      </c>
      <c r="K5" s="723" t="s">
        <v>366</v>
      </c>
      <c r="L5" s="724"/>
    </row>
    <row r="6" spans="2:12" ht="24.95" customHeight="1" thickBot="1" x14ac:dyDescent="0.3">
      <c r="B6" s="881" t="s">
        <v>1260</v>
      </c>
      <c r="C6" s="881"/>
      <c r="D6" s="881"/>
      <c r="E6" s="881"/>
      <c r="F6" s="881"/>
      <c r="G6" s="881"/>
      <c r="H6" s="881"/>
      <c r="I6" s="881"/>
      <c r="J6" s="881"/>
      <c r="K6" s="881"/>
      <c r="L6" s="881"/>
    </row>
    <row r="7" spans="2:12" x14ac:dyDescent="0.25">
      <c r="B7" s="882" t="s">
        <v>535</v>
      </c>
      <c r="C7" s="883"/>
      <c r="D7" s="883"/>
      <c r="E7" s="883"/>
      <c r="F7" s="883"/>
      <c r="G7" s="884"/>
      <c r="H7" s="882" t="s">
        <v>536</v>
      </c>
      <c r="I7" s="883"/>
      <c r="J7" s="883"/>
      <c r="K7" s="883"/>
      <c r="L7" s="884"/>
    </row>
    <row r="8" spans="2:12" x14ac:dyDescent="0.25">
      <c r="B8" s="885"/>
      <c r="C8" s="886"/>
      <c r="D8" s="886"/>
      <c r="E8" s="886"/>
      <c r="F8" s="886"/>
      <c r="G8" s="887"/>
      <c r="H8" s="885"/>
      <c r="I8" s="886"/>
      <c r="J8" s="886"/>
      <c r="K8" s="886"/>
      <c r="L8" s="887"/>
    </row>
    <row r="9" spans="2:12" x14ac:dyDescent="0.25">
      <c r="B9" s="885"/>
      <c r="C9" s="886"/>
      <c r="D9" s="886"/>
      <c r="E9" s="886"/>
      <c r="F9" s="886"/>
      <c r="G9" s="887"/>
      <c r="H9" s="885"/>
      <c r="I9" s="886"/>
      <c r="J9" s="886"/>
      <c r="K9" s="886"/>
      <c r="L9" s="887"/>
    </row>
    <row r="10" spans="2:12" x14ac:dyDescent="0.25">
      <c r="B10" s="885"/>
      <c r="C10" s="886"/>
      <c r="D10" s="886"/>
      <c r="E10" s="886"/>
      <c r="F10" s="886"/>
      <c r="G10" s="887"/>
      <c r="H10" s="885"/>
      <c r="I10" s="886"/>
      <c r="J10" s="886"/>
      <c r="K10" s="886"/>
      <c r="L10" s="887"/>
    </row>
    <row r="11" spans="2:12" x14ac:dyDescent="0.25">
      <c r="B11" s="885"/>
      <c r="C11" s="886"/>
      <c r="D11" s="886"/>
      <c r="E11" s="886"/>
      <c r="F11" s="886"/>
      <c r="G11" s="887"/>
      <c r="H11" s="885"/>
      <c r="I11" s="886"/>
      <c r="J11" s="886"/>
      <c r="K11" s="886"/>
      <c r="L11" s="887"/>
    </row>
    <row r="12" spans="2:12" x14ac:dyDescent="0.25">
      <c r="B12" s="885"/>
      <c r="C12" s="886"/>
      <c r="D12" s="886"/>
      <c r="E12" s="886"/>
      <c r="F12" s="886"/>
      <c r="G12" s="887"/>
      <c r="H12" s="885"/>
      <c r="I12" s="886"/>
      <c r="J12" s="886"/>
      <c r="K12" s="886"/>
      <c r="L12" s="887"/>
    </row>
    <row r="13" spans="2:12" x14ac:dyDescent="0.25">
      <c r="B13" s="885"/>
      <c r="C13" s="886"/>
      <c r="D13" s="886"/>
      <c r="E13" s="886"/>
      <c r="F13" s="886"/>
      <c r="G13" s="887"/>
      <c r="H13" s="885"/>
      <c r="I13" s="886"/>
      <c r="J13" s="886"/>
      <c r="K13" s="886"/>
      <c r="L13" s="887"/>
    </row>
    <row r="14" spans="2:12" x14ac:dyDescent="0.25">
      <c r="B14" s="885"/>
      <c r="C14" s="886"/>
      <c r="D14" s="886"/>
      <c r="E14" s="886"/>
      <c r="F14" s="886"/>
      <c r="G14" s="887"/>
      <c r="H14" s="885"/>
      <c r="I14" s="886"/>
      <c r="J14" s="886"/>
      <c r="K14" s="886"/>
      <c r="L14" s="887"/>
    </row>
    <row r="15" spans="2:12" x14ac:dyDescent="0.25">
      <c r="B15" s="885"/>
      <c r="C15" s="886"/>
      <c r="D15" s="886"/>
      <c r="E15" s="886"/>
      <c r="F15" s="886"/>
      <c r="G15" s="887"/>
      <c r="H15" s="885"/>
      <c r="I15" s="886"/>
      <c r="J15" s="886"/>
      <c r="K15" s="886"/>
      <c r="L15" s="887"/>
    </row>
    <row r="16" spans="2:12" x14ac:dyDescent="0.25">
      <c r="B16" s="885"/>
      <c r="C16" s="886"/>
      <c r="D16" s="886"/>
      <c r="E16" s="886"/>
      <c r="F16" s="886"/>
      <c r="G16" s="887"/>
      <c r="H16" s="885"/>
      <c r="I16" s="886"/>
      <c r="J16" s="886"/>
      <c r="K16" s="886"/>
      <c r="L16" s="887"/>
    </row>
    <row r="17" spans="2:12" x14ac:dyDescent="0.25">
      <c r="B17" s="885"/>
      <c r="C17" s="886"/>
      <c r="D17" s="886"/>
      <c r="E17" s="886"/>
      <c r="F17" s="886"/>
      <c r="G17" s="887"/>
      <c r="H17" s="885"/>
      <c r="I17" s="886"/>
      <c r="J17" s="886"/>
      <c r="K17" s="886"/>
      <c r="L17" s="887"/>
    </row>
    <row r="18" spans="2:12" x14ac:dyDescent="0.25">
      <c r="B18" s="885"/>
      <c r="C18" s="886"/>
      <c r="D18" s="886"/>
      <c r="E18" s="886"/>
      <c r="F18" s="886"/>
      <c r="G18" s="887"/>
      <c r="H18" s="885"/>
      <c r="I18" s="886"/>
      <c r="J18" s="886"/>
      <c r="K18" s="886"/>
      <c r="L18" s="887"/>
    </row>
    <row r="19" spans="2:12" x14ac:dyDescent="0.25">
      <c r="B19" s="885"/>
      <c r="C19" s="886"/>
      <c r="D19" s="886"/>
      <c r="E19" s="886"/>
      <c r="F19" s="886"/>
      <c r="G19" s="887"/>
      <c r="H19" s="885"/>
      <c r="I19" s="886"/>
      <c r="J19" s="886"/>
      <c r="K19" s="886"/>
      <c r="L19" s="887"/>
    </row>
    <row r="20" spans="2:12" x14ac:dyDescent="0.25">
      <c r="B20" s="885"/>
      <c r="C20" s="886"/>
      <c r="D20" s="886"/>
      <c r="E20" s="886"/>
      <c r="F20" s="886"/>
      <c r="G20" s="887"/>
      <c r="H20" s="885"/>
      <c r="I20" s="886"/>
      <c r="J20" s="886"/>
      <c r="K20" s="886"/>
      <c r="L20" s="887"/>
    </row>
    <row r="21" spans="2:12" ht="15" customHeight="1" x14ac:dyDescent="0.25">
      <c r="B21" s="866">
        <v>1</v>
      </c>
      <c r="C21" s="867"/>
      <c r="D21" s="867"/>
      <c r="E21" s="867"/>
      <c r="F21" s="867"/>
      <c r="G21" s="868"/>
      <c r="H21" s="866">
        <v>2</v>
      </c>
      <c r="I21" s="867"/>
      <c r="J21" s="867"/>
      <c r="K21" s="867"/>
      <c r="L21" s="868"/>
    </row>
    <row r="22" spans="2:12" ht="15.75" thickBot="1" x14ac:dyDescent="0.3">
      <c r="B22" s="869"/>
      <c r="C22" s="870"/>
      <c r="D22" s="870"/>
      <c r="E22" s="870"/>
      <c r="F22" s="870"/>
      <c r="G22" s="871"/>
      <c r="H22" s="869"/>
      <c r="I22" s="870"/>
      <c r="J22" s="870"/>
      <c r="K22" s="870"/>
      <c r="L22" s="871"/>
    </row>
    <row r="23" spans="2:12" ht="14.25" customHeight="1" x14ac:dyDescent="0.25">
      <c r="B23" s="740" t="s">
        <v>535</v>
      </c>
      <c r="C23" s="741"/>
      <c r="D23" s="741"/>
      <c r="E23" s="741"/>
      <c r="F23" s="741"/>
      <c r="G23" s="742"/>
      <c r="H23" s="740" t="s">
        <v>536</v>
      </c>
      <c r="I23" s="741"/>
      <c r="J23" s="741"/>
      <c r="K23" s="741"/>
      <c r="L23" s="742"/>
    </row>
    <row r="24" spans="2:12" ht="13.5" customHeight="1" x14ac:dyDescent="0.25">
      <c r="B24" s="725"/>
      <c r="C24" s="726"/>
      <c r="D24" s="726"/>
      <c r="E24" s="726"/>
      <c r="F24" s="726"/>
      <c r="G24" s="727"/>
      <c r="H24" s="725"/>
      <c r="I24" s="726"/>
      <c r="J24" s="726"/>
      <c r="K24" s="726"/>
      <c r="L24" s="727"/>
    </row>
    <row r="25" spans="2:12" ht="13.5" customHeight="1" x14ac:dyDescent="0.25">
      <c r="B25" s="725"/>
      <c r="C25" s="726"/>
      <c r="D25" s="726"/>
      <c r="E25" s="726"/>
      <c r="F25" s="726"/>
      <c r="G25" s="727"/>
      <c r="H25" s="725"/>
      <c r="I25" s="726"/>
      <c r="J25" s="726"/>
      <c r="K25" s="726"/>
      <c r="L25" s="727"/>
    </row>
    <row r="26" spans="2:12" ht="12" customHeight="1" x14ac:dyDescent="0.25">
      <c r="B26" s="725"/>
      <c r="C26" s="726"/>
      <c r="D26" s="726"/>
      <c r="E26" s="726"/>
      <c r="F26" s="726"/>
      <c r="G26" s="727"/>
      <c r="H26" s="725"/>
      <c r="I26" s="726"/>
      <c r="J26" s="726"/>
      <c r="K26" s="726"/>
      <c r="L26" s="727"/>
    </row>
    <row r="27" spans="2:12" ht="12" customHeight="1" x14ac:dyDescent="0.25">
      <c r="B27" s="725"/>
      <c r="C27" s="726"/>
      <c r="D27" s="726"/>
      <c r="E27" s="726"/>
      <c r="F27" s="726"/>
      <c r="G27" s="727"/>
      <c r="H27" s="725"/>
      <c r="I27" s="726"/>
      <c r="J27" s="726"/>
      <c r="K27" s="726"/>
      <c r="L27" s="727"/>
    </row>
    <row r="28" spans="2:12" ht="12" customHeight="1" x14ac:dyDescent="0.25">
      <c r="B28" s="725"/>
      <c r="C28" s="726"/>
      <c r="D28" s="726"/>
      <c r="E28" s="726"/>
      <c r="F28" s="726"/>
      <c r="G28" s="727"/>
      <c r="H28" s="725"/>
      <c r="I28" s="726"/>
      <c r="J28" s="726"/>
      <c r="K28" s="726"/>
      <c r="L28" s="727"/>
    </row>
    <row r="29" spans="2:12" ht="14.25" customHeight="1" x14ac:dyDescent="0.25">
      <c r="B29" s="725"/>
      <c r="C29" s="726"/>
      <c r="D29" s="726"/>
      <c r="E29" s="726"/>
      <c r="F29" s="726"/>
      <c r="G29" s="727"/>
      <c r="H29" s="725"/>
      <c r="I29" s="726"/>
      <c r="J29" s="726"/>
      <c r="K29" s="726"/>
      <c r="L29" s="727"/>
    </row>
    <row r="30" spans="2:12" ht="16.5" customHeight="1" x14ac:dyDescent="0.25">
      <c r="B30" s="725"/>
      <c r="C30" s="726"/>
      <c r="D30" s="726"/>
      <c r="E30" s="726"/>
      <c r="F30" s="726"/>
      <c r="G30" s="727"/>
      <c r="H30" s="725"/>
      <c r="I30" s="726"/>
      <c r="J30" s="726"/>
      <c r="K30" s="726"/>
      <c r="L30" s="727"/>
    </row>
    <row r="31" spans="2:12" ht="12.75" customHeight="1" x14ac:dyDescent="0.25">
      <c r="B31" s="725"/>
      <c r="C31" s="726"/>
      <c r="D31" s="726"/>
      <c r="E31" s="726"/>
      <c r="F31" s="726"/>
      <c r="G31" s="727"/>
      <c r="H31" s="725"/>
      <c r="I31" s="726"/>
      <c r="J31" s="726"/>
      <c r="K31" s="726"/>
      <c r="L31" s="727"/>
    </row>
    <row r="32" spans="2:12" ht="12.75" customHeight="1" x14ac:dyDescent="0.25">
      <c r="B32" s="725"/>
      <c r="C32" s="726"/>
      <c r="D32" s="726"/>
      <c r="E32" s="726"/>
      <c r="F32" s="726"/>
      <c r="G32" s="727"/>
      <c r="H32" s="725"/>
      <c r="I32" s="726"/>
      <c r="J32" s="726"/>
      <c r="K32" s="726"/>
      <c r="L32" s="727"/>
    </row>
    <row r="33" spans="2:12" ht="13.5" customHeight="1" x14ac:dyDescent="0.25">
      <c r="B33" s="725"/>
      <c r="C33" s="726"/>
      <c r="D33" s="726"/>
      <c r="E33" s="726"/>
      <c r="F33" s="726"/>
      <c r="G33" s="727"/>
      <c r="H33" s="725"/>
      <c r="I33" s="726"/>
      <c r="J33" s="726"/>
      <c r="K33" s="726"/>
      <c r="L33" s="727"/>
    </row>
    <row r="34" spans="2:12" ht="12" customHeight="1" x14ac:dyDescent="0.25">
      <c r="B34" s="725"/>
      <c r="C34" s="726"/>
      <c r="D34" s="726"/>
      <c r="E34" s="726"/>
      <c r="F34" s="726"/>
      <c r="G34" s="727"/>
      <c r="H34" s="725"/>
      <c r="I34" s="726"/>
      <c r="J34" s="726"/>
      <c r="K34" s="726"/>
      <c r="L34" s="727"/>
    </row>
    <row r="35" spans="2:12" ht="11.25" customHeight="1" x14ac:dyDescent="0.25">
      <c r="B35" s="725"/>
      <c r="C35" s="726"/>
      <c r="D35" s="726"/>
      <c r="E35" s="726"/>
      <c r="F35" s="726"/>
      <c r="G35" s="727"/>
      <c r="H35" s="725"/>
      <c r="I35" s="726"/>
      <c r="J35" s="726"/>
      <c r="K35" s="726"/>
      <c r="L35" s="727"/>
    </row>
    <row r="36" spans="2:12" ht="18.75" customHeight="1" x14ac:dyDescent="0.25">
      <c r="B36" s="725"/>
      <c r="C36" s="726"/>
      <c r="D36" s="726"/>
      <c r="E36" s="726"/>
      <c r="F36" s="726"/>
      <c r="G36" s="727"/>
      <c r="H36" s="725"/>
      <c r="I36" s="726"/>
      <c r="J36" s="726"/>
      <c r="K36" s="726"/>
      <c r="L36" s="727"/>
    </row>
    <row r="37" spans="2:12" ht="15" customHeight="1" x14ac:dyDescent="0.25">
      <c r="B37" s="866">
        <v>3</v>
      </c>
      <c r="C37" s="867"/>
      <c r="D37" s="867"/>
      <c r="E37" s="867"/>
      <c r="F37" s="867"/>
      <c r="G37" s="868"/>
      <c r="H37" s="866">
        <v>4</v>
      </c>
      <c r="I37" s="867"/>
      <c r="J37" s="867"/>
      <c r="K37" s="867"/>
      <c r="L37" s="868"/>
    </row>
    <row r="38" spans="2:12" ht="15.75" thickBot="1" x14ac:dyDescent="0.3">
      <c r="B38" s="869"/>
      <c r="C38" s="870"/>
      <c r="D38" s="870"/>
      <c r="E38" s="870"/>
      <c r="F38" s="870"/>
      <c r="G38" s="871"/>
      <c r="H38" s="869"/>
      <c r="I38" s="870"/>
      <c r="J38" s="870"/>
      <c r="K38" s="870"/>
      <c r="L38" s="871"/>
    </row>
    <row r="39" spans="2:12" x14ac:dyDescent="0.25">
      <c r="B39" s="740" t="s">
        <v>535</v>
      </c>
      <c r="C39" s="741"/>
      <c r="D39" s="741"/>
      <c r="E39" s="741"/>
      <c r="F39" s="741"/>
      <c r="G39" s="742"/>
      <c r="H39" s="740" t="s">
        <v>536</v>
      </c>
      <c r="I39" s="741"/>
      <c r="J39" s="741"/>
      <c r="K39" s="741"/>
      <c r="L39" s="742"/>
    </row>
    <row r="40" spans="2:12" x14ac:dyDescent="0.25">
      <c r="B40" s="725"/>
      <c r="C40" s="726"/>
      <c r="D40" s="726"/>
      <c r="E40" s="726"/>
      <c r="F40" s="726"/>
      <c r="G40" s="727"/>
      <c r="H40" s="725"/>
      <c r="I40" s="726"/>
      <c r="J40" s="726"/>
      <c r="K40" s="726"/>
      <c r="L40" s="727"/>
    </row>
    <row r="41" spans="2:12" x14ac:dyDescent="0.25">
      <c r="B41" s="725"/>
      <c r="C41" s="726"/>
      <c r="D41" s="726"/>
      <c r="E41" s="726"/>
      <c r="F41" s="726"/>
      <c r="G41" s="727"/>
      <c r="H41" s="725"/>
      <c r="I41" s="726"/>
      <c r="J41" s="726"/>
      <c r="K41" s="726"/>
      <c r="L41" s="727"/>
    </row>
    <row r="42" spans="2:12" x14ac:dyDescent="0.25">
      <c r="B42" s="725"/>
      <c r="C42" s="726"/>
      <c r="D42" s="726"/>
      <c r="E42" s="726"/>
      <c r="F42" s="726"/>
      <c r="G42" s="727"/>
      <c r="H42" s="725"/>
      <c r="I42" s="726"/>
      <c r="J42" s="726"/>
      <c r="K42" s="726"/>
      <c r="L42" s="727"/>
    </row>
    <row r="43" spans="2:12" x14ac:dyDescent="0.25">
      <c r="B43" s="725"/>
      <c r="C43" s="726"/>
      <c r="D43" s="726"/>
      <c r="E43" s="726"/>
      <c r="F43" s="726"/>
      <c r="G43" s="727"/>
      <c r="H43" s="725"/>
      <c r="I43" s="726"/>
      <c r="J43" s="726"/>
      <c r="K43" s="726"/>
      <c r="L43" s="727"/>
    </row>
    <row r="44" spans="2:12" x14ac:dyDescent="0.25">
      <c r="B44" s="725"/>
      <c r="C44" s="726"/>
      <c r="D44" s="726"/>
      <c r="E44" s="726"/>
      <c r="F44" s="726"/>
      <c r="G44" s="727"/>
      <c r="H44" s="725"/>
      <c r="I44" s="726"/>
      <c r="J44" s="726"/>
      <c r="K44" s="726"/>
      <c r="L44" s="727"/>
    </row>
    <row r="45" spans="2:12" x14ac:dyDescent="0.25">
      <c r="B45" s="725"/>
      <c r="C45" s="726"/>
      <c r="D45" s="726"/>
      <c r="E45" s="726"/>
      <c r="F45" s="726"/>
      <c r="G45" s="727"/>
      <c r="H45" s="725"/>
      <c r="I45" s="726"/>
      <c r="J45" s="726"/>
      <c r="K45" s="726"/>
      <c r="L45" s="727"/>
    </row>
    <row r="46" spans="2:12" x14ac:dyDescent="0.25">
      <c r="B46" s="725"/>
      <c r="C46" s="726"/>
      <c r="D46" s="726"/>
      <c r="E46" s="726"/>
      <c r="F46" s="726"/>
      <c r="G46" s="727"/>
      <c r="H46" s="725"/>
      <c r="I46" s="726"/>
      <c r="J46" s="726"/>
      <c r="K46" s="726"/>
      <c r="L46" s="727"/>
    </row>
    <row r="47" spans="2:12" x14ac:dyDescent="0.25">
      <c r="B47" s="725"/>
      <c r="C47" s="726"/>
      <c r="D47" s="726"/>
      <c r="E47" s="726"/>
      <c r="F47" s="726"/>
      <c r="G47" s="727"/>
      <c r="H47" s="725"/>
      <c r="I47" s="726"/>
      <c r="J47" s="726"/>
      <c r="K47" s="726"/>
      <c r="L47" s="727"/>
    </row>
    <row r="48" spans="2:12" x14ac:dyDescent="0.25">
      <c r="B48" s="725"/>
      <c r="C48" s="726"/>
      <c r="D48" s="726"/>
      <c r="E48" s="726"/>
      <c r="F48" s="726"/>
      <c r="G48" s="727"/>
      <c r="H48" s="725"/>
      <c r="I48" s="726"/>
      <c r="J48" s="726"/>
      <c r="K48" s="726"/>
      <c r="L48" s="727"/>
    </row>
    <row r="49" spans="2:12" x14ac:dyDescent="0.25">
      <c r="B49" s="725"/>
      <c r="C49" s="726"/>
      <c r="D49" s="726"/>
      <c r="E49" s="726"/>
      <c r="F49" s="726"/>
      <c r="G49" s="727"/>
      <c r="H49" s="725"/>
      <c r="I49" s="726"/>
      <c r="J49" s="726"/>
      <c r="K49" s="726"/>
      <c r="L49" s="727"/>
    </row>
    <row r="50" spans="2:12" x14ac:dyDescent="0.25">
      <c r="B50" s="725"/>
      <c r="C50" s="726"/>
      <c r="D50" s="726"/>
      <c r="E50" s="726"/>
      <c r="F50" s="726"/>
      <c r="G50" s="727"/>
      <c r="H50" s="725"/>
      <c r="I50" s="726"/>
      <c r="J50" s="726"/>
      <c r="K50" s="726"/>
      <c r="L50" s="727"/>
    </row>
    <row r="51" spans="2:12" x14ac:dyDescent="0.25">
      <c r="B51" s="725"/>
      <c r="C51" s="726"/>
      <c r="D51" s="726"/>
      <c r="E51" s="726"/>
      <c r="F51" s="726"/>
      <c r="G51" s="727"/>
      <c r="H51" s="725"/>
      <c r="I51" s="726"/>
      <c r="J51" s="726"/>
      <c r="K51" s="726"/>
      <c r="L51" s="727"/>
    </row>
    <row r="52" spans="2:12" x14ac:dyDescent="0.25">
      <c r="B52" s="725"/>
      <c r="C52" s="726"/>
      <c r="D52" s="726"/>
      <c r="E52" s="726"/>
      <c r="F52" s="726"/>
      <c r="G52" s="727"/>
      <c r="H52" s="725"/>
      <c r="I52" s="726"/>
      <c r="J52" s="726"/>
      <c r="K52" s="726"/>
      <c r="L52" s="727"/>
    </row>
    <row r="53" spans="2:12" ht="17.25" customHeight="1" x14ac:dyDescent="0.25">
      <c r="B53" s="866">
        <v>5</v>
      </c>
      <c r="C53" s="867"/>
      <c r="D53" s="867"/>
      <c r="E53" s="867"/>
      <c r="F53" s="867"/>
      <c r="G53" s="868"/>
      <c r="H53" s="866">
        <v>6</v>
      </c>
      <c r="I53" s="867"/>
      <c r="J53" s="867"/>
      <c r="K53" s="867"/>
      <c r="L53" s="868"/>
    </row>
    <row r="54" spans="2:12" ht="8.25" customHeight="1" thickBot="1" x14ac:dyDescent="0.3">
      <c r="B54" s="869"/>
      <c r="C54" s="870"/>
      <c r="D54" s="870"/>
      <c r="E54" s="870"/>
      <c r="F54" s="870"/>
      <c r="G54" s="871"/>
      <c r="H54" s="869"/>
      <c r="I54" s="870"/>
      <c r="J54" s="870"/>
      <c r="K54" s="870"/>
      <c r="L54" s="871"/>
    </row>
    <row r="55" spans="2:12" ht="95.25" customHeight="1" thickBot="1" x14ac:dyDescent="0.3">
      <c r="B55" s="878" t="s">
        <v>1261</v>
      </c>
      <c r="C55" s="873"/>
      <c r="D55" s="873"/>
      <c r="E55" s="873"/>
      <c r="F55" s="873"/>
      <c r="G55" s="873"/>
      <c r="H55" s="873"/>
      <c r="I55" s="873"/>
      <c r="J55" s="873"/>
      <c r="K55" s="873"/>
      <c r="L55" s="874"/>
    </row>
    <row r="56" spans="2:12" x14ac:dyDescent="0.25">
      <c r="B56" s="725" t="s">
        <v>533</v>
      </c>
      <c r="C56" s="726"/>
      <c r="D56" s="726"/>
      <c r="E56" s="726"/>
      <c r="F56" s="726"/>
      <c r="G56" s="727"/>
      <c r="H56" s="725" t="s">
        <v>534</v>
      </c>
      <c r="I56" s="726"/>
      <c r="J56" s="726"/>
      <c r="K56" s="726"/>
      <c r="L56" s="727"/>
    </row>
    <row r="57" spans="2:12" x14ac:dyDescent="0.25">
      <c r="B57" s="725"/>
      <c r="C57" s="726"/>
      <c r="D57" s="726"/>
      <c r="E57" s="726"/>
      <c r="F57" s="726"/>
      <c r="G57" s="727"/>
      <c r="H57" s="725"/>
      <c r="I57" s="726"/>
      <c r="J57" s="726"/>
      <c r="K57" s="726"/>
      <c r="L57" s="727"/>
    </row>
    <row r="58" spans="2:12" x14ac:dyDescent="0.25">
      <c r="B58" s="725"/>
      <c r="C58" s="726"/>
      <c r="D58" s="726"/>
      <c r="E58" s="726"/>
      <c r="F58" s="726"/>
      <c r="G58" s="727"/>
      <c r="H58" s="725"/>
      <c r="I58" s="726"/>
      <c r="J58" s="726"/>
      <c r="K58" s="726"/>
      <c r="L58" s="727"/>
    </row>
    <row r="59" spans="2:12" x14ac:dyDescent="0.25">
      <c r="B59" s="725"/>
      <c r="C59" s="726"/>
      <c r="D59" s="726"/>
      <c r="E59" s="726"/>
      <c r="F59" s="726"/>
      <c r="G59" s="727"/>
      <c r="H59" s="725"/>
      <c r="I59" s="726"/>
      <c r="J59" s="726"/>
      <c r="K59" s="726"/>
      <c r="L59" s="727"/>
    </row>
    <row r="60" spans="2:12" x14ac:dyDescent="0.25">
      <c r="B60" s="725"/>
      <c r="C60" s="726"/>
      <c r="D60" s="726"/>
      <c r="E60" s="726"/>
      <c r="F60" s="726"/>
      <c r="G60" s="727"/>
      <c r="H60" s="725"/>
      <c r="I60" s="726"/>
      <c r="J60" s="726"/>
      <c r="K60" s="726"/>
      <c r="L60" s="727"/>
    </row>
    <row r="61" spans="2:12" x14ac:dyDescent="0.25">
      <c r="B61" s="725"/>
      <c r="C61" s="726"/>
      <c r="D61" s="726"/>
      <c r="E61" s="726"/>
      <c r="F61" s="726"/>
      <c r="G61" s="727"/>
      <c r="H61" s="725"/>
      <c r="I61" s="726"/>
      <c r="J61" s="726"/>
      <c r="K61" s="726"/>
      <c r="L61" s="727"/>
    </row>
    <row r="62" spans="2:12" x14ac:dyDescent="0.25">
      <c r="B62" s="725"/>
      <c r="C62" s="726"/>
      <c r="D62" s="726"/>
      <c r="E62" s="726"/>
      <c r="F62" s="726"/>
      <c r="G62" s="727"/>
      <c r="H62" s="725"/>
      <c r="I62" s="726"/>
      <c r="J62" s="726"/>
      <c r="K62" s="726"/>
      <c r="L62" s="727"/>
    </row>
    <row r="63" spans="2:12" x14ac:dyDescent="0.25">
      <c r="B63" s="725"/>
      <c r="C63" s="726"/>
      <c r="D63" s="726"/>
      <c r="E63" s="726"/>
      <c r="F63" s="726"/>
      <c r="G63" s="727"/>
      <c r="H63" s="725"/>
      <c r="I63" s="726"/>
      <c r="J63" s="726"/>
      <c r="K63" s="726"/>
      <c r="L63" s="727"/>
    </row>
    <row r="64" spans="2:12" x14ac:dyDescent="0.25">
      <c r="B64" s="725"/>
      <c r="C64" s="726"/>
      <c r="D64" s="726"/>
      <c r="E64" s="726"/>
      <c r="F64" s="726"/>
      <c r="G64" s="727"/>
      <c r="H64" s="725"/>
      <c r="I64" s="726"/>
      <c r="J64" s="726"/>
      <c r="K64" s="726"/>
      <c r="L64" s="727"/>
    </row>
    <row r="65" spans="2:12" x14ac:dyDescent="0.25">
      <c r="B65" s="725"/>
      <c r="C65" s="726"/>
      <c r="D65" s="726"/>
      <c r="E65" s="726"/>
      <c r="F65" s="726"/>
      <c r="G65" s="727"/>
      <c r="H65" s="725"/>
      <c r="I65" s="726"/>
      <c r="J65" s="726"/>
      <c r="K65" s="726"/>
      <c r="L65" s="727"/>
    </row>
    <row r="66" spans="2:12" x14ac:dyDescent="0.25">
      <c r="B66" s="725"/>
      <c r="C66" s="726"/>
      <c r="D66" s="726"/>
      <c r="E66" s="726"/>
      <c r="F66" s="726"/>
      <c r="G66" s="727"/>
      <c r="H66" s="725"/>
      <c r="I66" s="726"/>
      <c r="J66" s="726"/>
      <c r="K66" s="726"/>
      <c r="L66" s="727"/>
    </row>
    <row r="67" spans="2:12" x14ac:dyDescent="0.25">
      <c r="B67" s="725"/>
      <c r="C67" s="726"/>
      <c r="D67" s="726"/>
      <c r="E67" s="726"/>
      <c r="F67" s="726"/>
      <c r="G67" s="727"/>
      <c r="H67" s="725"/>
      <c r="I67" s="726"/>
      <c r="J67" s="726"/>
      <c r="K67" s="726"/>
      <c r="L67" s="727"/>
    </row>
    <row r="68" spans="2:12" x14ac:dyDescent="0.25">
      <c r="B68" s="725"/>
      <c r="C68" s="726"/>
      <c r="D68" s="726"/>
      <c r="E68" s="726"/>
      <c r="F68" s="726"/>
      <c r="G68" s="727"/>
      <c r="H68" s="725"/>
      <c r="I68" s="726"/>
      <c r="J68" s="726"/>
      <c r="K68" s="726"/>
      <c r="L68" s="727"/>
    </row>
    <row r="69" spans="2:12" x14ac:dyDescent="0.25">
      <c r="B69" s="725"/>
      <c r="C69" s="726"/>
      <c r="D69" s="726"/>
      <c r="E69" s="726"/>
      <c r="F69" s="726"/>
      <c r="G69" s="727"/>
      <c r="H69" s="725"/>
      <c r="I69" s="726"/>
      <c r="J69" s="726"/>
      <c r="K69" s="726"/>
      <c r="L69" s="727"/>
    </row>
    <row r="70" spans="2:12" x14ac:dyDescent="0.25">
      <c r="B70" s="888">
        <v>7</v>
      </c>
      <c r="C70" s="889"/>
      <c r="D70" s="889"/>
      <c r="E70" s="889"/>
      <c r="F70" s="889"/>
      <c r="G70" s="890"/>
      <c r="H70" s="866">
        <v>8</v>
      </c>
      <c r="I70" s="867"/>
      <c r="J70" s="867"/>
      <c r="K70" s="867"/>
      <c r="L70" s="868"/>
    </row>
    <row r="71" spans="2:12" ht="15.75" thickBot="1" x14ac:dyDescent="0.3">
      <c r="B71" s="891"/>
      <c r="C71" s="892"/>
      <c r="D71" s="892"/>
      <c r="E71" s="892"/>
      <c r="F71" s="892"/>
      <c r="G71" s="893"/>
      <c r="H71" s="869"/>
      <c r="I71" s="870"/>
      <c r="J71" s="870"/>
      <c r="K71" s="870"/>
      <c r="L71" s="871"/>
    </row>
    <row r="72" spans="2:12" x14ac:dyDescent="0.25">
      <c r="B72" s="725" t="s">
        <v>533</v>
      </c>
      <c r="C72" s="726"/>
      <c r="D72" s="726"/>
      <c r="E72" s="726"/>
      <c r="F72" s="726"/>
      <c r="G72" s="727"/>
      <c r="H72" s="725" t="s">
        <v>534</v>
      </c>
      <c r="I72" s="726"/>
      <c r="J72" s="726"/>
      <c r="K72" s="726"/>
      <c r="L72" s="727"/>
    </row>
    <row r="73" spans="2:12" x14ac:dyDescent="0.25">
      <c r="B73" s="725"/>
      <c r="C73" s="726"/>
      <c r="D73" s="726"/>
      <c r="E73" s="726"/>
      <c r="F73" s="726"/>
      <c r="G73" s="727"/>
      <c r="H73" s="725"/>
      <c r="I73" s="726"/>
      <c r="J73" s="726"/>
      <c r="K73" s="726"/>
      <c r="L73" s="727"/>
    </row>
    <row r="74" spans="2:12" x14ac:dyDescent="0.25">
      <c r="B74" s="725"/>
      <c r="C74" s="726"/>
      <c r="D74" s="726"/>
      <c r="E74" s="726"/>
      <c r="F74" s="726"/>
      <c r="G74" s="727"/>
      <c r="H74" s="725"/>
      <c r="I74" s="726"/>
      <c r="J74" s="726"/>
      <c r="K74" s="726"/>
      <c r="L74" s="727"/>
    </row>
    <row r="75" spans="2:12" x14ac:dyDescent="0.25">
      <c r="B75" s="725"/>
      <c r="C75" s="726"/>
      <c r="D75" s="726"/>
      <c r="E75" s="726"/>
      <c r="F75" s="726"/>
      <c r="G75" s="727"/>
      <c r="H75" s="725"/>
      <c r="I75" s="726"/>
      <c r="J75" s="726"/>
      <c r="K75" s="726"/>
      <c r="L75" s="727"/>
    </row>
    <row r="76" spans="2:12" x14ac:dyDescent="0.25">
      <c r="B76" s="725"/>
      <c r="C76" s="726"/>
      <c r="D76" s="726"/>
      <c r="E76" s="726"/>
      <c r="F76" s="726"/>
      <c r="G76" s="727"/>
      <c r="H76" s="725"/>
      <c r="I76" s="726"/>
      <c r="J76" s="726"/>
      <c r="K76" s="726"/>
      <c r="L76" s="727"/>
    </row>
    <row r="77" spans="2:12" x14ac:dyDescent="0.25">
      <c r="B77" s="725"/>
      <c r="C77" s="726"/>
      <c r="D77" s="726"/>
      <c r="E77" s="726"/>
      <c r="F77" s="726"/>
      <c r="G77" s="727"/>
      <c r="H77" s="725"/>
      <c r="I77" s="726"/>
      <c r="J77" s="726"/>
      <c r="K77" s="726"/>
      <c r="L77" s="727"/>
    </row>
    <row r="78" spans="2:12" x14ac:dyDescent="0.25">
      <c r="B78" s="725"/>
      <c r="C78" s="726"/>
      <c r="D78" s="726"/>
      <c r="E78" s="726"/>
      <c r="F78" s="726"/>
      <c r="G78" s="727"/>
      <c r="H78" s="725"/>
      <c r="I78" s="726"/>
      <c r="J78" s="726"/>
      <c r="K78" s="726"/>
      <c r="L78" s="727"/>
    </row>
    <row r="79" spans="2:12" x14ac:dyDescent="0.25">
      <c r="B79" s="725"/>
      <c r="C79" s="726"/>
      <c r="D79" s="726"/>
      <c r="E79" s="726"/>
      <c r="F79" s="726"/>
      <c r="G79" s="727"/>
      <c r="H79" s="725"/>
      <c r="I79" s="726"/>
      <c r="J79" s="726"/>
      <c r="K79" s="726"/>
      <c r="L79" s="727"/>
    </row>
    <row r="80" spans="2:12" x14ac:dyDescent="0.25">
      <c r="B80" s="725"/>
      <c r="C80" s="726"/>
      <c r="D80" s="726"/>
      <c r="E80" s="726"/>
      <c r="F80" s="726"/>
      <c r="G80" s="727"/>
      <c r="H80" s="725"/>
      <c r="I80" s="726"/>
      <c r="J80" s="726"/>
      <c r="K80" s="726"/>
      <c r="L80" s="727"/>
    </row>
    <row r="81" spans="2:12" x14ac:dyDescent="0.25">
      <c r="B81" s="725"/>
      <c r="C81" s="726"/>
      <c r="D81" s="726"/>
      <c r="E81" s="726"/>
      <c r="F81" s="726"/>
      <c r="G81" s="727"/>
      <c r="H81" s="725"/>
      <c r="I81" s="726"/>
      <c r="J81" s="726"/>
      <c r="K81" s="726"/>
      <c r="L81" s="727"/>
    </row>
    <row r="82" spans="2:12" x14ac:dyDescent="0.25">
      <c r="B82" s="725"/>
      <c r="C82" s="726"/>
      <c r="D82" s="726"/>
      <c r="E82" s="726"/>
      <c r="F82" s="726"/>
      <c r="G82" s="727"/>
      <c r="H82" s="725"/>
      <c r="I82" s="726"/>
      <c r="J82" s="726"/>
      <c r="K82" s="726"/>
      <c r="L82" s="727"/>
    </row>
    <row r="83" spans="2:12" x14ac:dyDescent="0.25">
      <c r="B83" s="725"/>
      <c r="C83" s="726"/>
      <c r="D83" s="726"/>
      <c r="E83" s="726"/>
      <c r="F83" s="726"/>
      <c r="G83" s="727"/>
      <c r="H83" s="725"/>
      <c r="I83" s="726"/>
      <c r="J83" s="726"/>
      <c r="K83" s="726"/>
      <c r="L83" s="727"/>
    </row>
    <row r="84" spans="2:12" x14ac:dyDescent="0.25">
      <c r="B84" s="725"/>
      <c r="C84" s="726"/>
      <c r="D84" s="726"/>
      <c r="E84" s="726"/>
      <c r="F84" s="726"/>
      <c r="G84" s="727"/>
      <c r="H84" s="725"/>
      <c r="I84" s="726"/>
      <c r="J84" s="726"/>
      <c r="K84" s="726"/>
      <c r="L84" s="727"/>
    </row>
    <row r="85" spans="2:12" x14ac:dyDescent="0.25">
      <c r="B85" s="725"/>
      <c r="C85" s="726"/>
      <c r="D85" s="726"/>
      <c r="E85" s="726"/>
      <c r="F85" s="726"/>
      <c r="G85" s="727"/>
      <c r="H85" s="725"/>
      <c r="I85" s="726"/>
      <c r="J85" s="726"/>
      <c r="K85" s="726"/>
      <c r="L85" s="727"/>
    </row>
    <row r="86" spans="2:12" x14ac:dyDescent="0.25">
      <c r="B86" s="888">
        <v>9</v>
      </c>
      <c r="C86" s="889"/>
      <c r="D86" s="889"/>
      <c r="E86" s="889"/>
      <c r="F86" s="889"/>
      <c r="G86" s="890"/>
      <c r="H86" s="866">
        <v>10</v>
      </c>
      <c r="I86" s="867"/>
      <c r="J86" s="867"/>
      <c r="K86" s="867"/>
      <c r="L86" s="868"/>
    </row>
    <row r="87" spans="2:12" ht="15.75" thickBot="1" x14ac:dyDescent="0.3">
      <c r="B87" s="891"/>
      <c r="C87" s="892"/>
      <c r="D87" s="892"/>
      <c r="E87" s="892"/>
      <c r="F87" s="892"/>
      <c r="G87" s="893"/>
      <c r="H87" s="869"/>
      <c r="I87" s="870"/>
      <c r="J87" s="870"/>
      <c r="K87" s="870"/>
      <c r="L87" s="871"/>
    </row>
    <row r="88" spans="2:12" x14ac:dyDescent="0.25">
      <c r="B88" s="725" t="s">
        <v>533</v>
      </c>
      <c r="C88" s="726"/>
      <c r="D88" s="726"/>
      <c r="E88" s="726"/>
      <c r="F88" s="726"/>
      <c r="G88" s="727"/>
      <c r="H88" s="725" t="s">
        <v>534</v>
      </c>
      <c r="I88" s="726"/>
      <c r="J88" s="726"/>
      <c r="K88" s="726"/>
      <c r="L88" s="727"/>
    </row>
    <row r="89" spans="2:12" x14ac:dyDescent="0.25">
      <c r="B89" s="725"/>
      <c r="C89" s="726"/>
      <c r="D89" s="726"/>
      <c r="E89" s="726"/>
      <c r="F89" s="726"/>
      <c r="G89" s="727"/>
      <c r="H89" s="725"/>
      <c r="I89" s="726"/>
      <c r="J89" s="726"/>
      <c r="K89" s="726"/>
      <c r="L89" s="727"/>
    </row>
    <row r="90" spans="2:12" x14ac:dyDescent="0.25">
      <c r="B90" s="725"/>
      <c r="C90" s="726"/>
      <c r="D90" s="726"/>
      <c r="E90" s="726"/>
      <c r="F90" s="726"/>
      <c r="G90" s="727"/>
      <c r="H90" s="725"/>
      <c r="I90" s="726"/>
      <c r="J90" s="726"/>
      <c r="K90" s="726"/>
      <c r="L90" s="727"/>
    </row>
    <row r="91" spans="2:12" x14ac:dyDescent="0.25">
      <c r="B91" s="725"/>
      <c r="C91" s="726"/>
      <c r="D91" s="726"/>
      <c r="E91" s="726"/>
      <c r="F91" s="726"/>
      <c r="G91" s="727"/>
      <c r="H91" s="725"/>
      <c r="I91" s="726"/>
      <c r="J91" s="726"/>
      <c r="K91" s="726"/>
      <c r="L91" s="727"/>
    </row>
    <row r="92" spans="2:12" x14ac:dyDescent="0.25">
      <c r="B92" s="725"/>
      <c r="C92" s="726"/>
      <c r="D92" s="726"/>
      <c r="E92" s="726"/>
      <c r="F92" s="726"/>
      <c r="G92" s="727"/>
      <c r="H92" s="725"/>
      <c r="I92" s="726"/>
      <c r="J92" s="726"/>
      <c r="K92" s="726"/>
      <c r="L92" s="727"/>
    </row>
    <row r="93" spans="2:12" x14ac:dyDescent="0.25">
      <c r="B93" s="725"/>
      <c r="C93" s="726"/>
      <c r="D93" s="726"/>
      <c r="E93" s="726"/>
      <c r="F93" s="726"/>
      <c r="G93" s="727"/>
      <c r="H93" s="725"/>
      <c r="I93" s="726"/>
      <c r="J93" s="726"/>
      <c r="K93" s="726"/>
      <c r="L93" s="727"/>
    </row>
    <row r="94" spans="2:12" x14ac:dyDescent="0.25">
      <c r="B94" s="725"/>
      <c r="C94" s="726"/>
      <c r="D94" s="726"/>
      <c r="E94" s="726"/>
      <c r="F94" s="726"/>
      <c r="G94" s="727"/>
      <c r="H94" s="725"/>
      <c r="I94" s="726"/>
      <c r="J94" s="726"/>
      <c r="K94" s="726"/>
      <c r="L94" s="727"/>
    </row>
    <row r="95" spans="2:12" x14ac:dyDescent="0.25">
      <c r="B95" s="725"/>
      <c r="C95" s="726"/>
      <c r="D95" s="726"/>
      <c r="E95" s="726"/>
      <c r="F95" s="726"/>
      <c r="G95" s="727"/>
      <c r="H95" s="725"/>
      <c r="I95" s="726"/>
      <c r="J95" s="726"/>
      <c r="K95" s="726"/>
      <c r="L95" s="727"/>
    </row>
    <row r="96" spans="2:12" x14ac:dyDescent="0.25">
      <c r="B96" s="725"/>
      <c r="C96" s="726"/>
      <c r="D96" s="726"/>
      <c r="E96" s="726"/>
      <c r="F96" s="726"/>
      <c r="G96" s="727"/>
      <c r="H96" s="725"/>
      <c r="I96" s="726"/>
      <c r="J96" s="726"/>
      <c r="K96" s="726"/>
      <c r="L96" s="727"/>
    </row>
    <row r="97" spans="2:12" x14ac:dyDescent="0.25">
      <c r="B97" s="725"/>
      <c r="C97" s="726"/>
      <c r="D97" s="726"/>
      <c r="E97" s="726"/>
      <c r="F97" s="726"/>
      <c r="G97" s="727"/>
      <c r="H97" s="725"/>
      <c r="I97" s="726"/>
      <c r="J97" s="726"/>
      <c r="K97" s="726"/>
      <c r="L97" s="727"/>
    </row>
    <row r="98" spans="2:12" x14ac:dyDescent="0.25">
      <c r="B98" s="725"/>
      <c r="C98" s="726"/>
      <c r="D98" s="726"/>
      <c r="E98" s="726"/>
      <c r="F98" s="726"/>
      <c r="G98" s="727"/>
      <c r="H98" s="725"/>
      <c r="I98" s="726"/>
      <c r="J98" s="726"/>
      <c r="K98" s="726"/>
      <c r="L98" s="727"/>
    </row>
    <row r="99" spans="2:12" x14ac:dyDescent="0.25">
      <c r="B99" s="725"/>
      <c r="C99" s="726"/>
      <c r="D99" s="726"/>
      <c r="E99" s="726"/>
      <c r="F99" s="726"/>
      <c r="G99" s="727"/>
      <c r="H99" s="725"/>
      <c r="I99" s="726"/>
      <c r="J99" s="726"/>
      <c r="K99" s="726"/>
      <c r="L99" s="727"/>
    </row>
    <row r="100" spans="2:12" x14ac:dyDescent="0.25">
      <c r="B100" s="725"/>
      <c r="C100" s="726"/>
      <c r="D100" s="726"/>
      <c r="E100" s="726"/>
      <c r="F100" s="726"/>
      <c r="G100" s="727"/>
      <c r="H100" s="725"/>
      <c r="I100" s="726"/>
      <c r="J100" s="726"/>
      <c r="K100" s="726"/>
      <c r="L100" s="727"/>
    </row>
    <row r="101" spans="2:12" x14ac:dyDescent="0.25">
      <c r="B101" s="725"/>
      <c r="C101" s="726"/>
      <c r="D101" s="726"/>
      <c r="E101" s="726"/>
      <c r="F101" s="726"/>
      <c r="G101" s="727"/>
      <c r="H101" s="725"/>
      <c r="I101" s="726"/>
      <c r="J101" s="726"/>
      <c r="K101" s="726"/>
      <c r="L101" s="727"/>
    </row>
    <row r="102" spans="2:12" x14ac:dyDescent="0.25">
      <c r="B102" s="888">
        <v>11</v>
      </c>
      <c r="C102" s="889"/>
      <c r="D102" s="889"/>
      <c r="E102" s="889"/>
      <c r="F102" s="889"/>
      <c r="G102" s="890"/>
      <c r="H102" s="866">
        <v>12</v>
      </c>
      <c r="I102" s="867"/>
      <c r="J102" s="867"/>
      <c r="K102" s="867"/>
      <c r="L102" s="868"/>
    </row>
    <row r="103" spans="2:12" ht="15.75" thickBot="1" x14ac:dyDescent="0.3">
      <c r="B103" s="891"/>
      <c r="C103" s="892"/>
      <c r="D103" s="892"/>
      <c r="E103" s="892"/>
      <c r="F103" s="892"/>
      <c r="G103" s="893"/>
      <c r="H103" s="869"/>
      <c r="I103" s="870"/>
      <c r="J103" s="870"/>
      <c r="K103" s="870"/>
      <c r="L103" s="871"/>
    </row>
    <row r="104" spans="2:12" x14ac:dyDescent="0.25">
      <c r="B104" s="725" t="s">
        <v>533</v>
      </c>
      <c r="C104" s="726"/>
      <c r="D104" s="726"/>
      <c r="E104" s="726"/>
      <c r="F104" s="726"/>
      <c r="G104" s="727"/>
      <c r="H104" s="725" t="s">
        <v>534</v>
      </c>
      <c r="I104" s="726"/>
      <c r="J104" s="726"/>
      <c r="K104" s="726"/>
      <c r="L104" s="727"/>
    </row>
    <row r="105" spans="2:12" x14ac:dyDescent="0.25">
      <c r="B105" s="725"/>
      <c r="C105" s="726"/>
      <c r="D105" s="726"/>
      <c r="E105" s="726"/>
      <c r="F105" s="726"/>
      <c r="G105" s="727"/>
      <c r="H105" s="725"/>
      <c r="I105" s="726"/>
      <c r="J105" s="726"/>
      <c r="K105" s="726"/>
      <c r="L105" s="727"/>
    </row>
    <row r="106" spans="2:12" x14ac:dyDescent="0.25">
      <c r="B106" s="725"/>
      <c r="C106" s="726"/>
      <c r="D106" s="726"/>
      <c r="E106" s="726"/>
      <c r="F106" s="726"/>
      <c r="G106" s="727"/>
      <c r="H106" s="725"/>
      <c r="I106" s="726"/>
      <c r="J106" s="726"/>
      <c r="K106" s="726"/>
      <c r="L106" s="727"/>
    </row>
    <row r="107" spans="2:12" x14ac:dyDescent="0.25">
      <c r="B107" s="725"/>
      <c r="C107" s="726"/>
      <c r="D107" s="726"/>
      <c r="E107" s="726"/>
      <c r="F107" s="726"/>
      <c r="G107" s="727"/>
      <c r="H107" s="725"/>
      <c r="I107" s="726"/>
      <c r="J107" s="726"/>
      <c r="K107" s="726"/>
      <c r="L107" s="727"/>
    </row>
    <row r="108" spans="2:12" x14ac:dyDescent="0.25">
      <c r="B108" s="725"/>
      <c r="C108" s="726"/>
      <c r="D108" s="726"/>
      <c r="E108" s="726"/>
      <c r="F108" s="726"/>
      <c r="G108" s="727"/>
      <c r="H108" s="725"/>
      <c r="I108" s="726"/>
      <c r="J108" s="726"/>
      <c r="K108" s="726"/>
      <c r="L108" s="727"/>
    </row>
    <row r="109" spans="2:12" x14ac:dyDescent="0.25">
      <c r="B109" s="725"/>
      <c r="C109" s="726"/>
      <c r="D109" s="726"/>
      <c r="E109" s="726"/>
      <c r="F109" s="726"/>
      <c r="G109" s="727"/>
      <c r="H109" s="725"/>
      <c r="I109" s="726"/>
      <c r="J109" s="726"/>
      <c r="K109" s="726"/>
      <c r="L109" s="727"/>
    </row>
    <row r="110" spans="2:12" x14ac:dyDescent="0.25">
      <c r="B110" s="725"/>
      <c r="C110" s="726"/>
      <c r="D110" s="726"/>
      <c r="E110" s="726"/>
      <c r="F110" s="726"/>
      <c r="G110" s="727"/>
      <c r="H110" s="725"/>
      <c r="I110" s="726"/>
      <c r="J110" s="726"/>
      <c r="K110" s="726"/>
      <c r="L110" s="727"/>
    </row>
    <row r="111" spans="2:12" x14ac:dyDescent="0.25">
      <c r="B111" s="725"/>
      <c r="C111" s="726"/>
      <c r="D111" s="726"/>
      <c r="E111" s="726"/>
      <c r="F111" s="726"/>
      <c r="G111" s="727"/>
      <c r="H111" s="725"/>
      <c r="I111" s="726"/>
      <c r="J111" s="726"/>
      <c r="K111" s="726"/>
      <c r="L111" s="727"/>
    </row>
    <row r="112" spans="2:12" x14ac:dyDescent="0.25">
      <c r="B112" s="725"/>
      <c r="C112" s="726"/>
      <c r="D112" s="726"/>
      <c r="E112" s="726"/>
      <c r="F112" s="726"/>
      <c r="G112" s="727"/>
      <c r="H112" s="725"/>
      <c r="I112" s="726"/>
      <c r="J112" s="726"/>
      <c r="K112" s="726"/>
      <c r="L112" s="727"/>
    </row>
    <row r="113" spans="2:12" x14ac:dyDescent="0.25">
      <c r="B113" s="725"/>
      <c r="C113" s="726"/>
      <c r="D113" s="726"/>
      <c r="E113" s="726"/>
      <c r="F113" s="726"/>
      <c r="G113" s="727"/>
      <c r="H113" s="725"/>
      <c r="I113" s="726"/>
      <c r="J113" s="726"/>
      <c r="K113" s="726"/>
      <c r="L113" s="727"/>
    </row>
    <row r="114" spans="2:12" x14ac:dyDescent="0.25">
      <c r="B114" s="725"/>
      <c r="C114" s="726"/>
      <c r="D114" s="726"/>
      <c r="E114" s="726"/>
      <c r="F114" s="726"/>
      <c r="G114" s="727"/>
      <c r="H114" s="725"/>
      <c r="I114" s="726"/>
      <c r="J114" s="726"/>
      <c r="K114" s="726"/>
      <c r="L114" s="727"/>
    </row>
    <row r="115" spans="2:12" x14ac:dyDescent="0.25">
      <c r="B115" s="725"/>
      <c r="C115" s="726"/>
      <c r="D115" s="726"/>
      <c r="E115" s="726"/>
      <c r="F115" s="726"/>
      <c r="G115" s="727"/>
      <c r="H115" s="725"/>
      <c r="I115" s="726"/>
      <c r="J115" s="726"/>
      <c r="K115" s="726"/>
      <c r="L115" s="727"/>
    </row>
    <row r="116" spans="2:12" x14ac:dyDescent="0.25">
      <c r="B116" s="725"/>
      <c r="C116" s="726"/>
      <c r="D116" s="726"/>
      <c r="E116" s="726"/>
      <c r="F116" s="726"/>
      <c r="G116" s="727"/>
      <c r="H116" s="725"/>
      <c r="I116" s="726"/>
      <c r="J116" s="726"/>
      <c r="K116" s="726"/>
      <c r="L116" s="727"/>
    </row>
    <row r="117" spans="2:12" x14ac:dyDescent="0.25">
      <c r="B117" s="725"/>
      <c r="C117" s="726"/>
      <c r="D117" s="726"/>
      <c r="E117" s="726"/>
      <c r="F117" s="726"/>
      <c r="G117" s="727"/>
      <c r="H117" s="725"/>
      <c r="I117" s="726"/>
      <c r="J117" s="726"/>
      <c r="K117" s="726"/>
      <c r="L117" s="727"/>
    </row>
    <row r="118" spans="2:12" x14ac:dyDescent="0.25">
      <c r="B118" s="888">
        <v>13</v>
      </c>
      <c r="C118" s="889"/>
      <c r="D118" s="889"/>
      <c r="E118" s="889"/>
      <c r="F118" s="889"/>
      <c r="G118" s="890"/>
      <c r="H118" s="866">
        <v>14</v>
      </c>
      <c r="I118" s="867"/>
      <c r="J118" s="867"/>
      <c r="K118" s="867"/>
      <c r="L118" s="868"/>
    </row>
    <row r="119" spans="2:12" ht="15.75" thickBot="1" x14ac:dyDescent="0.3">
      <c r="B119" s="891"/>
      <c r="C119" s="892"/>
      <c r="D119" s="892"/>
      <c r="E119" s="892"/>
      <c r="F119" s="892"/>
      <c r="G119" s="893"/>
      <c r="H119" s="869"/>
      <c r="I119" s="870"/>
      <c r="J119" s="870"/>
      <c r="K119" s="870"/>
      <c r="L119" s="871"/>
    </row>
    <row r="120" spans="2:12" x14ac:dyDescent="0.25">
      <c r="B120" s="725" t="s">
        <v>533</v>
      </c>
      <c r="C120" s="726"/>
      <c r="D120" s="726"/>
      <c r="E120" s="726"/>
      <c r="F120" s="726"/>
      <c r="G120" s="727"/>
      <c r="H120" s="725" t="s">
        <v>534</v>
      </c>
      <c r="I120" s="726"/>
      <c r="J120" s="726"/>
      <c r="K120" s="726"/>
      <c r="L120" s="727"/>
    </row>
    <row r="121" spans="2:12" x14ac:dyDescent="0.25">
      <c r="B121" s="725"/>
      <c r="C121" s="726"/>
      <c r="D121" s="726"/>
      <c r="E121" s="726"/>
      <c r="F121" s="726"/>
      <c r="G121" s="727"/>
      <c r="H121" s="725"/>
      <c r="I121" s="726"/>
      <c r="J121" s="726"/>
      <c r="K121" s="726"/>
      <c r="L121" s="727"/>
    </row>
    <row r="122" spans="2:12" x14ac:dyDescent="0.25">
      <c r="B122" s="725"/>
      <c r="C122" s="726"/>
      <c r="D122" s="726"/>
      <c r="E122" s="726"/>
      <c r="F122" s="726"/>
      <c r="G122" s="727"/>
      <c r="H122" s="725"/>
      <c r="I122" s="726"/>
      <c r="J122" s="726"/>
      <c r="K122" s="726"/>
      <c r="L122" s="727"/>
    </row>
    <row r="123" spans="2:12" x14ac:dyDescent="0.25">
      <c r="B123" s="725"/>
      <c r="C123" s="726"/>
      <c r="D123" s="726"/>
      <c r="E123" s="726"/>
      <c r="F123" s="726"/>
      <c r="G123" s="727"/>
      <c r="H123" s="725"/>
      <c r="I123" s="726"/>
      <c r="J123" s="726"/>
      <c r="K123" s="726"/>
      <c r="L123" s="727"/>
    </row>
    <row r="124" spans="2:12" x14ac:dyDescent="0.25">
      <c r="B124" s="725"/>
      <c r="C124" s="726"/>
      <c r="D124" s="726"/>
      <c r="E124" s="726"/>
      <c r="F124" s="726"/>
      <c r="G124" s="727"/>
      <c r="H124" s="725"/>
      <c r="I124" s="726"/>
      <c r="J124" s="726"/>
      <c r="K124" s="726"/>
      <c r="L124" s="727"/>
    </row>
    <row r="125" spans="2:12" x14ac:dyDescent="0.25">
      <c r="B125" s="725"/>
      <c r="C125" s="726"/>
      <c r="D125" s="726"/>
      <c r="E125" s="726"/>
      <c r="F125" s="726"/>
      <c r="G125" s="727"/>
      <c r="H125" s="725"/>
      <c r="I125" s="726"/>
      <c r="J125" s="726"/>
      <c r="K125" s="726"/>
      <c r="L125" s="727"/>
    </row>
    <row r="126" spans="2:12" x14ac:dyDescent="0.25">
      <c r="B126" s="725"/>
      <c r="C126" s="726"/>
      <c r="D126" s="726"/>
      <c r="E126" s="726"/>
      <c r="F126" s="726"/>
      <c r="G126" s="727"/>
      <c r="H126" s="725"/>
      <c r="I126" s="726"/>
      <c r="J126" s="726"/>
      <c r="K126" s="726"/>
      <c r="L126" s="727"/>
    </row>
    <row r="127" spans="2:12" x14ac:dyDescent="0.25">
      <c r="B127" s="725"/>
      <c r="C127" s="726"/>
      <c r="D127" s="726"/>
      <c r="E127" s="726"/>
      <c r="F127" s="726"/>
      <c r="G127" s="727"/>
      <c r="H127" s="725"/>
      <c r="I127" s="726"/>
      <c r="J127" s="726"/>
      <c r="K127" s="726"/>
      <c r="L127" s="727"/>
    </row>
    <row r="128" spans="2:12" x14ac:dyDescent="0.25">
      <c r="B128" s="725"/>
      <c r="C128" s="726"/>
      <c r="D128" s="726"/>
      <c r="E128" s="726"/>
      <c r="F128" s="726"/>
      <c r="G128" s="727"/>
      <c r="H128" s="725"/>
      <c r="I128" s="726"/>
      <c r="J128" s="726"/>
      <c r="K128" s="726"/>
      <c r="L128" s="727"/>
    </row>
    <row r="129" spans="2:12" x14ac:dyDescent="0.25">
      <c r="B129" s="725"/>
      <c r="C129" s="726"/>
      <c r="D129" s="726"/>
      <c r="E129" s="726"/>
      <c r="F129" s="726"/>
      <c r="G129" s="727"/>
      <c r="H129" s="725"/>
      <c r="I129" s="726"/>
      <c r="J129" s="726"/>
      <c r="K129" s="726"/>
      <c r="L129" s="727"/>
    </row>
    <row r="130" spans="2:12" x14ac:dyDescent="0.25">
      <c r="B130" s="725"/>
      <c r="C130" s="726"/>
      <c r="D130" s="726"/>
      <c r="E130" s="726"/>
      <c r="F130" s="726"/>
      <c r="G130" s="727"/>
      <c r="H130" s="725"/>
      <c r="I130" s="726"/>
      <c r="J130" s="726"/>
      <c r="K130" s="726"/>
      <c r="L130" s="727"/>
    </row>
    <row r="131" spans="2:12" x14ac:dyDescent="0.25">
      <c r="B131" s="725"/>
      <c r="C131" s="726"/>
      <c r="D131" s="726"/>
      <c r="E131" s="726"/>
      <c r="F131" s="726"/>
      <c r="G131" s="727"/>
      <c r="H131" s="725"/>
      <c r="I131" s="726"/>
      <c r="J131" s="726"/>
      <c r="K131" s="726"/>
      <c r="L131" s="727"/>
    </row>
    <row r="132" spans="2:12" x14ac:dyDescent="0.25">
      <c r="B132" s="725"/>
      <c r="C132" s="726"/>
      <c r="D132" s="726"/>
      <c r="E132" s="726"/>
      <c r="F132" s="726"/>
      <c r="G132" s="727"/>
      <c r="H132" s="725"/>
      <c r="I132" s="726"/>
      <c r="J132" s="726"/>
      <c r="K132" s="726"/>
      <c r="L132" s="727"/>
    </row>
    <row r="133" spans="2:12" x14ac:dyDescent="0.25">
      <c r="B133" s="725"/>
      <c r="C133" s="726"/>
      <c r="D133" s="726"/>
      <c r="E133" s="726"/>
      <c r="F133" s="726"/>
      <c r="G133" s="727"/>
      <c r="H133" s="725"/>
      <c r="I133" s="726"/>
      <c r="J133" s="726"/>
      <c r="K133" s="726"/>
      <c r="L133" s="727"/>
    </row>
    <row r="134" spans="2:12" x14ac:dyDescent="0.25">
      <c r="B134" s="888">
        <v>15</v>
      </c>
      <c r="C134" s="889"/>
      <c r="D134" s="889"/>
      <c r="E134" s="889"/>
      <c r="F134" s="889"/>
      <c r="G134" s="890"/>
      <c r="H134" s="866">
        <v>16</v>
      </c>
      <c r="I134" s="867"/>
      <c r="J134" s="867"/>
      <c r="K134" s="867"/>
      <c r="L134" s="868"/>
    </row>
    <row r="135" spans="2:12" ht="15.75" thickBot="1" x14ac:dyDescent="0.3">
      <c r="B135" s="891"/>
      <c r="C135" s="892"/>
      <c r="D135" s="892"/>
      <c r="E135" s="892"/>
      <c r="F135" s="892"/>
      <c r="G135" s="893"/>
      <c r="H135" s="869"/>
      <c r="I135" s="870"/>
      <c r="J135" s="870"/>
      <c r="K135" s="870"/>
      <c r="L135" s="871"/>
    </row>
    <row r="136" spans="2:12" x14ac:dyDescent="0.25">
      <c r="B136" s="725" t="s">
        <v>533</v>
      </c>
      <c r="C136" s="726"/>
      <c r="D136" s="726"/>
      <c r="E136" s="726"/>
      <c r="F136" s="726"/>
      <c r="G136" s="727"/>
      <c r="H136" s="725" t="s">
        <v>534</v>
      </c>
      <c r="I136" s="726"/>
      <c r="J136" s="726"/>
      <c r="K136" s="726"/>
      <c r="L136" s="727"/>
    </row>
    <row r="137" spans="2:12" x14ac:dyDescent="0.25">
      <c r="B137" s="725"/>
      <c r="C137" s="726"/>
      <c r="D137" s="726"/>
      <c r="E137" s="726"/>
      <c r="F137" s="726"/>
      <c r="G137" s="727"/>
      <c r="H137" s="725"/>
      <c r="I137" s="726"/>
      <c r="J137" s="726"/>
      <c r="K137" s="726"/>
      <c r="L137" s="727"/>
    </row>
    <row r="138" spans="2:12" x14ac:dyDescent="0.25">
      <c r="B138" s="725"/>
      <c r="C138" s="726"/>
      <c r="D138" s="726"/>
      <c r="E138" s="726"/>
      <c r="F138" s="726"/>
      <c r="G138" s="727"/>
      <c r="H138" s="725"/>
      <c r="I138" s="726"/>
      <c r="J138" s="726"/>
      <c r="K138" s="726"/>
      <c r="L138" s="727"/>
    </row>
    <row r="139" spans="2:12" x14ac:dyDescent="0.25">
      <c r="B139" s="725"/>
      <c r="C139" s="726"/>
      <c r="D139" s="726"/>
      <c r="E139" s="726"/>
      <c r="F139" s="726"/>
      <c r="G139" s="727"/>
      <c r="H139" s="725"/>
      <c r="I139" s="726"/>
      <c r="J139" s="726"/>
      <c r="K139" s="726"/>
      <c r="L139" s="727"/>
    </row>
    <row r="140" spans="2:12" x14ac:dyDescent="0.25">
      <c r="B140" s="725"/>
      <c r="C140" s="726"/>
      <c r="D140" s="726"/>
      <c r="E140" s="726"/>
      <c r="F140" s="726"/>
      <c r="G140" s="727"/>
      <c r="H140" s="725"/>
      <c r="I140" s="726"/>
      <c r="J140" s="726"/>
      <c r="K140" s="726"/>
      <c r="L140" s="727"/>
    </row>
    <row r="141" spans="2:12" x14ac:dyDescent="0.25">
      <c r="B141" s="725"/>
      <c r="C141" s="726"/>
      <c r="D141" s="726"/>
      <c r="E141" s="726"/>
      <c r="F141" s="726"/>
      <c r="G141" s="727"/>
      <c r="H141" s="725"/>
      <c r="I141" s="726"/>
      <c r="J141" s="726"/>
      <c r="K141" s="726"/>
      <c r="L141" s="727"/>
    </row>
    <row r="142" spans="2:12" x14ac:dyDescent="0.25">
      <c r="B142" s="725"/>
      <c r="C142" s="726"/>
      <c r="D142" s="726"/>
      <c r="E142" s="726"/>
      <c r="F142" s="726"/>
      <c r="G142" s="727"/>
      <c r="H142" s="725"/>
      <c r="I142" s="726"/>
      <c r="J142" s="726"/>
      <c r="K142" s="726"/>
      <c r="L142" s="727"/>
    </row>
    <row r="143" spans="2:12" x14ac:dyDescent="0.25">
      <c r="B143" s="725"/>
      <c r="C143" s="726"/>
      <c r="D143" s="726"/>
      <c r="E143" s="726"/>
      <c r="F143" s="726"/>
      <c r="G143" s="727"/>
      <c r="H143" s="725"/>
      <c r="I143" s="726"/>
      <c r="J143" s="726"/>
      <c r="K143" s="726"/>
      <c r="L143" s="727"/>
    </row>
    <row r="144" spans="2:12" x14ac:dyDescent="0.25">
      <c r="B144" s="725"/>
      <c r="C144" s="726"/>
      <c r="D144" s="726"/>
      <c r="E144" s="726"/>
      <c r="F144" s="726"/>
      <c r="G144" s="727"/>
      <c r="H144" s="725"/>
      <c r="I144" s="726"/>
      <c r="J144" s="726"/>
      <c r="K144" s="726"/>
      <c r="L144" s="727"/>
    </row>
    <row r="145" spans="2:12" x14ac:dyDescent="0.25">
      <c r="B145" s="725"/>
      <c r="C145" s="726"/>
      <c r="D145" s="726"/>
      <c r="E145" s="726"/>
      <c r="F145" s="726"/>
      <c r="G145" s="727"/>
      <c r="H145" s="725"/>
      <c r="I145" s="726"/>
      <c r="J145" s="726"/>
      <c r="K145" s="726"/>
      <c r="L145" s="727"/>
    </row>
    <row r="146" spans="2:12" x14ac:dyDescent="0.25">
      <c r="B146" s="725"/>
      <c r="C146" s="726"/>
      <c r="D146" s="726"/>
      <c r="E146" s="726"/>
      <c r="F146" s="726"/>
      <c r="G146" s="727"/>
      <c r="H146" s="725"/>
      <c r="I146" s="726"/>
      <c r="J146" s="726"/>
      <c r="K146" s="726"/>
      <c r="L146" s="727"/>
    </row>
    <row r="147" spans="2:12" x14ac:dyDescent="0.25">
      <c r="B147" s="725"/>
      <c r="C147" s="726"/>
      <c r="D147" s="726"/>
      <c r="E147" s="726"/>
      <c r="F147" s="726"/>
      <c r="G147" s="727"/>
      <c r="H147" s="725"/>
      <c r="I147" s="726"/>
      <c r="J147" s="726"/>
      <c r="K147" s="726"/>
      <c r="L147" s="727"/>
    </row>
    <row r="148" spans="2:12" x14ac:dyDescent="0.25">
      <c r="B148" s="725"/>
      <c r="C148" s="726"/>
      <c r="D148" s="726"/>
      <c r="E148" s="726"/>
      <c r="F148" s="726"/>
      <c r="G148" s="727"/>
      <c r="H148" s="725"/>
      <c r="I148" s="726"/>
      <c r="J148" s="726"/>
      <c r="K148" s="726"/>
      <c r="L148" s="727"/>
    </row>
    <row r="149" spans="2:12" x14ac:dyDescent="0.25">
      <c r="B149" s="725"/>
      <c r="C149" s="726"/>
      <c r="D149" s="726"/>
      <c r="E149" s="726"/>
      <c r="F149" s="726"/>
      <c r="G149" s="727"/>
      <c r="H149" s="725"/>
      <c r="I149" s="726"/>
      <c r="J149" s="726"/>
      <c r="K149" s="726"/>
      <c r="L149" s="727"/>
    </row>
    <row r="150" spans="2:12" x14ac:dyDescent="0.25">
      <c r="B150" s="888">
        <v>17</v>
      </c>
      <c r="C150" s="889"/>
      <c r="D150" s="889"/>
      <c r="E150" s="889"/>
      <c r="F150" s="889"/>
      <c r="G150" s="890"/>
      <c r="H150" s="866">
        <v>18</v>
      </c>
      <c r="I150" s="867"/>
      <c r="J150" s="867"/>
      <c r="K150" s="867"/>
      <c r="L150" s="868"/>
    </row>
    <row r="151" spans="2:12" ht="15.75" thickBot="1" x14ac:dyDescent="0.3">
      <c r="B151" s="891"/>
      <c r="C151" s="892"/>
      <c r="D151" s="892"/>
      <c r="E151" s="892"/>
      <c r="F151" s="892"/>
      <c r="G151" s="893"/>
      <c r="H151" s="869"/>
      <c r="I151" s="870"/>
      <c r="J151" s="870"/>
      <c r="K151" s="870"/>
      <c r="L151" s="871"/>
    </row>
    <row r="152" spans="2:12" x14ac:dyDescent="0.25">
      <c r="B152" s="725" t="s">
        <v>533</v>
      </c>
      <c r="C152" s="726"/>
      <c r="D152" s="726"/>
      <c r="E152" s="726"/>
      <c r="F152" s="726"/>
      <c r="G152" s="727"/>
      <c r="H152" s="725" t="s">
        <v>534</v>
      </c>
      <c r="I152" s="726"/>
      <c r="J152" s="726"/>
      <c r="K152" s="726"/>
      <c r="L152" s="727"/>
    </row>
    <row r="153" spans="2:12" x14ac:dyDescent="0.25">
      <c r="B153" s="725"/>
      <c r="C153" s="726"/>
      <c r="D153" s="726"/>
      <c r="E153" s="726"/>
      <c r="F153" s="726"/>
      <c r="G153" s="727"/>
      <c r="H153" s="725"/>
      <c r="I153" s="726"/>
      <c r="J153" s="726"/>
      <c r="K153" s="726"/>
      <c r="L153" s="727"/>
    </row>
    <row r="154" spans="2:12" x14ac:dyDescent="0.25">
      <c r="B154" s="725"/>
      <c r="C154" s="726"/>
      <c r="D154" s="726"/>
      <c r="E154" s="726"/>
      <c r="F154" s="726"/>
      <c r="G154" s="727"/>
      <c r="H154" s="725"/>
      <c r="I154" s="726"/>
      <c r="J154" s="726"/>
      <c r="K154" s="726"/>
      <c r="L154" s="727"/>
    </row>
    <row r="155" spans="2:12" x14ac:dyDescent="0.25">
      <c r="B155" s="725"/>
      <c r="C155" s="726"/>
      <c r="D155" s="726"/>
      <c r="E155" s="726"/>
      <c r="F155" s="726"/>
      <c r="G155" s="727"/>
      <c r="H155" s="725"/>
      <c r="I155" s="726"/>
      <c r="J155" s="726"/>
      <c r="K155" s="726"/>
      <c r="L155" s="727"/>
    </row>
    <row r="156" spans="2:12" x14ac:dyDescent="0.25">
      <c r="B156" s="725"/>
      <c r="C156" s="726"/>
      <c r="D156" s="726"/>
      <c r="E156" s="726"/>
      <c r="F156" s="726"/>
      <c r="G156" s="727"/>
      <c r="H156" s="725"/>
      <c r="I156" s="726"/>
      <c r="J156" s="726"/>
      <c r="K156" s="726"/>
      <c r="L156" s="727"/>
    </row>
    <row r="157" spans="2:12" x14ac:dyDescent="0.25">
      <c r="B157" s="725"/>
      <c r="C157" s="726"/>
      <c r="D157" s="726"/>
      <c r="E157" s="726"/>
      <c r="F157" s="726"/>
      <c r="G157" s="727"/>
      <c r="H157" s="725"/>
      <c r="I157" s="726"/>
      <c r="J157" s="726"/>
      <c r="K157" s="726"/>
      <c r="L157" s="727"/>
    </row>
    <row r="158" spans="2:12" x14ac:dyDescent="0.25">
      <c r="B158" s="725"/>
      <c r="C158" s="726"/>
      <c r="D158" s="726"/>
      <c r="E158" s="726"/>
      <c r="F158" s="726"/>
      <c r="G158" s="727"/>
      <c r="H158" s="725"/>
      <c r="I158" s="726"/>
      <c r="J158" s="726"/>
      <c r="K158" s="726"/>
      <c r="L158" s="727"/>
    </row>
    <row r="159" spans="2:12" x14ac:dyDescent="0.25">
      <c r="B159" s="725"/>
      <c r="C159" s="726"/>
      <c r="D159" s="726"/>
      <c r="E159" s="726"/>
      <c r="F159" s="726"/>
      <c r="G159" s="727"/>
      <c r="H159" s="725"/>
      <c r="I159" s="726"/>
      <c r="J159" s="726"/>
      <c r="K159" s="726"/>
      <c r="L159" s="727"/>
    </row>
    <row r="160" spans="2:12" x14ac:dyDescent="0.25">
      <c r="B160" s="725"/>
      <c r="C160" s="726"/>
      <c r="D160" s="726"/>
      <c r="E160" s="726"/>
      <c r="F160" s="726"/>
      <c r="G160" s="727"/>
      <c r="H160" s="725"/>
      <c r="I160" s="726"/>
      <c r="J160" s="726"/>
      <c r="K160" s="726"/>
      <c r="L160" s="727"/>
    </row>
    <row r="161" spans="2:12" x14ac:dyDescent="0.25">
      <c r="B161" s="725"/>
      <c r="C161" s="726"/>
      <c r="D161" s="726"/>
      <c r="E161" s="726"/>
      <c r="F161" s="726"/>
      <c r="G161" s="727"/>
      <c r="H161" s="725"/>
      <c r="I161" s="726"/>
      <c r="J161" s="726"/>
      <c r="K161" s="726"/>
      <c r="L161" s="727"/>
    </row>
    <row r="162" spans="2:12" x14ac:dyDescent="0.25">
      <c r="B162" s="725"/>
      <c r="C162" s="726"/>
      <c r="D162" s="726"/>
      <c r="E162" s="726"/>
      <c r="F162" s="726"/>
      <c r="G162" s="727"/>
      <c r="H162" s="725"/>
      <c r="I162" s="726"/>
      <c r="J162" s="726"/>
      <c r="K162" s="726"/>
      <c r="L162" s="727"/>
    </row>
    <row r="163" spans="2:12" x14ac:dyDescent="0.25">
      <c r="B163" s="725"/>
      <c r="C163" s="726"/>
      <c r="D163" s="726"/>
      <c r="E163" s="726"/>
      <c r="F163" s="726"/>
      <c r="G163" s="727"/>
      <c r="H163" s="725"/>
      <c r="I163" s="726"/>
      <c r="J163" s="726"/>
      <c r="K163" s="726"/>
      <c r="L163" s="727"/>
    </row>
    <row r="164" spans="2:12" x14ac:dyDescent="0.25">
      <c r="B164" s="725"/>
      <c r="C164" s="726"/>
      <c r="D164" s="726"/>
      <c r="E164" s="726"/>
      <c r="F164" s="726"/>
      <c r="G164" s="727"/>
      <c r="H164" s="725"/>
      <c r="I164" s="726"/>
      <c r="J164" s="726"/>
      <c r="K164" s="726"/>
      <c r="L164" s="727"/>
    </row>
    <row r="165" spans="2:12" x14ac:dyDescent="0.25">
      <c r="B165" s="725"/>
      <c r="C165" s="726"/>
      <c r="D165" s="726"/>
      <c r="E165" s="726"/>
      <c r="F165" s="726"/>
      <c r="G165" s="727"/>
      <c r="H165" s="725"/>
      <c r="I165" s="726"/>
      <c r="J165" s="726"/>
      <c r="K165" s="726"/>
      <c r="L165" s="727"/>
    </row>
    <row r="166" spans="2:12" x14ac:dyDescent="0.25">
      <c r="B166" s="888">
        <v>19</v>
      </c>
      <c r="C166" s="889"/>
      <c r="D166" s="889"/>
      <c r="E166" s="889"/>
      <c r="F166" s="889"/>
      <c r="G166" s="890"/>
      <c r="H166" s="866">
        <v>20</v>
      </c>
      <c r="I166" s="867"/>
      <c r="J166" s="867"/>
      <c r="K166" s="867"/>
      <c r="L166" s="868"/>
    </row>
    <row r="167" spans="2:12" ht="15.75" thickBot="1" x14ac:dyDescent="0.3">
      <c r="B167" s="891"/>
      <c r="C167" s="892"/>
      <c r="D167" s="892"/>
      <c r="E167" s="892"/>
      <c r="F167" s="892"/>
      <c r="G167" s="893"/>
      <c r="H167" s="869"/>
      <c r="I167" s="870"/>
      <c r="J167" s="870"/>
      <c r="K167" s="870"/>
      <c r="L167" s="871"/>
    </row>
    <row r="168" spans="2:12" ht="80.25" customHeight="1" thickBot="1" x14ac:dyDescent="0.3">
      <c r="B168" s="872" t="s">
        <v>1262</v>
      </c>
      <c r="C168" s="873"/>
      <c r="D168" s="873"/>
      <c r="E168" s="873"/>
      <c r="F168" s="873"/>
      <c r="G168" s="873"/>
      <c r="H168" s="873"/>
      <c r="I168" s="873"/>
      <c r="J168" s="873"/>
      <c r="K168" s="873"/>
      <c r="L168" s="874"/>
    </row>
    <row r="169" spans="2:12" x14ac:dyDescent="0.25">
      <c r="B169" s="725" t="s">
        <v>533</v>
      </c>
      <c r="C169" s="726"/>
      <c r="D169" s="726"/>
      <c r="E169" s="726"/>
      <c r="F169" s="726"/>
      <c r="G169" s="727"/>
      <c r="H169" s="725" t="s">
        <v>534</v>
      </c>
      <c r="I169" s="726"/>
      <c r="J169" s="726"/>
      <c r="K169" s="726"/>
      <c r="L169" s="727"/>
    </row>
    <row r="170" spans="2:12" x14ac:dyDescent="0.25">
      <c r="B170" s="725"/>
      <c r="C170" s="726"/>
      <c r="D170" s="726"/>
      <c r="E170" s="726"/>
      <c r="F170" s="726"/>
      <c r="G170" s="727"/>
      <c r="H170" s="725"/>
      <c r="I170" s="726"/>
      <c r="J170" s="726"/>
      <c r="K170" s="726"/>
      <c r="L170" s="727"/>
    </row>
    <row r="171" spans="2:12" x14ac:dyDescent="0.25">
      <c r="B171" s="725"/>
      <c r="C171" s="726"/>
      <c r="D171" s="726"/>
      <c r="E171" s="726"/>
      <c r="F171" s="726"/>
      <c r="G171" s="727"/>
      <c r="H171" s="725"/>
      <c r="I171" s="726"/>
      <c r="J171" s="726"/>
      <c r="K171" s="726"/>
      <c r="L171" s="727"/>
    </row>
    <row r="172" spans="2:12" x14ac:dyDescent="0.25">
      <c r="B172" s="725"/>
      <c r="C172" s="726"/>
      <c r="D172" s="726"/>
      <c r="E172" s="726"/>
      <c r="F172" s="726"/>
      <c r="G172" s="727"/>
      <c r="H172" s="725"/>
      <c r="I172" s="726"/>
      <c r="J172" s="726"/>
      <c r="K172" s="726"/>
      <c r="L172" s="727"/>
    </row>
    <row r="173" spans="2:12" x14ac:dyDescent="0.25">
      <c r="B173" s="725"/>
      <c r="C173" s="726"/>
      <c r="D173" s="726"/>
      <c r="E173" s="726"/>
      <c r="F173" s="726"/>
      <c r="G173" s="727"/>
      <c r="H173" s="725"/>
      <c r="I173" s="726"/>
      <c r="J173" s="726"/>
      <c r="K173" s="726"/>
      <c r="L173" s="727"/>
    </row>
    <row r="174" spans="2:12" x14ac:dyDescent="0.25">
      <c r="B174" s="725"/>
      <c r="C174" s="726"/>
      <c r="D174" s="726"/>
      <c r="E174" s="726"/>
      <c r="F174" s="726"/>
      <c r="G174" s="727"/>
      <c r="H174" s="725"/>
      <c r="I174" s="726"/>
      <c r="J174" s="726"/>
      <c r="K174" s="726"/>
      <c r="L174" s="727"/>
    </row>
    <row r="175" spans="2:12" x14ac:dyDescent="0.25">
      <c r="B175" s="725"/>
      <c r="C175" s="726"/>
      <c r="D175" s="726"/>
      <c r="E175" s="726"/>
      <c r="F175" s="726"/>
      <c r="G175" s="727"/>
      <c r="H175" s="725"/>
      <c r="I175" s="726"/>
      <c r="J175" s="726"/>
      <c r="K175" s="726"/>
      <c r="L175" s="727"/>
    </row>
    <row r="176" spans="2:12" x14ac:dyDescent="0.25">
      <c r="B176" s="725"/>
      <c r="C176" s="726"/>
      <c r="D176" s="726"/>
      <c r="E176" s="726"/>
      <c r="F176" s="726"/>
      <c r="G176" s="727"/>
      <c r="H176" s="725"/>
      <c r="I176" s="726"/>
      <c r="J176" s="726"/>
      <c r="K176" s="726"/>
      <c r="L176" s="727"/>
    </row>
    <row r="177" spans="2:12" x14ac:dyDescent="0.25">
      <c r="B177" s="725"/>
      <c r="C177" s="726"/>
      <c r="D177" s="726"/>
      <c r="E177" s="726"/>
      <c r="F177" s="726"/>
      <c r="G177" s="727"/>
      <c r="H177" s="725"/>
      <c r="I177" s="726"/>
      <c r="J177" s="726"/>
      <c r="K177" s="726"/>
      <c r="L177" s="727"/>
    </row>
    <row r="178" spans="2:12" x14ac:dyDescent="0.25">
      <c r="B178" s="725"/>
      <c r="C178" s="726"/>
      <c r="D178" s="726"/>
      <c r="E178" s="726"/>
      <c r="F178" s="726"/>
      <c r="G178" s="727"/>
      <c r="H178" s="725"/>
      <c r="I178" s="726"/>
      <c r="J178" s="726"/>
      <c r="K178" s="726"/>
      <c r="L178" s="727"/>
    </row>
    <row r="179" spans="2:12" x14ac:dyDescent="0.25">
      <c r="B179" s="725"/>
      <c r="C179" s="726"/>
      <c r="D179" s="726"/>
      <c r="E179" s="726"/>
      <c r="F179" s="726"/>
      <c r="G179" s="727"/>
      <c r="H179" s="725"/>
      <c r="I179" s="726"/>
      <c r="J179" s="726"/>
      <c r="K179" s="726"/>
      <c r="L179" s="727"/>
    </row>
    <row r="180" spans="2:12" x14ac:dyDescent="0.25">
      <c r="B180" s="725"/>
      <c r="C180" s="726"/>
      <c r="D180" s="726"/>
      <c r="E180" s="726"/>
      <c r="F180" s="726"/>
      <c r="G180" s="727"/>
      <c r="H180" s="725"/>
      <c r="I180" s="726"/>
      <c r="J180" s="726"/>
      <c r="K180" s="726"/>
      <c r="L180" s="727"/>
    </row>
    <row r="181" spans="2:12" x14ac:dyDescent="0.25">
      <c r="B181" s="725"/>
      <c r="C181" s="726"/>
      <c r="D181" s="726"/>
      <c r="E181" s="726"/>
      <c r="F181" s="726"/>
      <c r="G181" s="727"/>
      <c r="H181" s="725"/>
      <c r="I181" s="726"/>
      <c r="J181" s="726"/>
      <c r="K181" s="726"/>
      <c r="L181" s="727"/>
    </row>
    <row r="182" spans="2:12" x14ac:dyDescent="0.25">
      <c r="B182" s="725"/>
      <c r="C182" s="726"/>
      <c r="D182" s="726"/>
      <c r="E182" s="726"/>
      <c r="F182" s="726"/>
      <c r="G182" s="727"/>
      <c r="H182" s="725"/>
      <c r="I182" s="726"/>
      <c r="J182" s="726"/>
      <c r="K182" s="726"/>
      <c r="L182" s="727"/>
    </row>
    <row r="183" spans="2:12" x14ac:dyDescent="0.25">
      <c r="B183" s="888">
        <v>21</v>
      </c>
      <c r="C183" s="889"/>
      <c r="D183" s="889"/>
      <c r="E183" s="889"/>
      <c r="F183" s="889"/>
      <c r="G183" s="890"/>
      <c r="H183" s="866">
        <v>22</v>
      </c>
      <c r="I183" s="867"/>
      <c r="J183" s="867"/>
      <c r="K183" s="867"/>
      <c r="L183" s="868"/>
    </row>
    <row r="184" spans="2:12" ht="15.75" thickBot="1" x14ac:dyDescent="0.3">
      <c r="B184" s="891"/>
      <c r="C184" s="892"/>
      <c r="D184" s="892"/>
      <c r="E184" s="892"/>
      <c r="F184" s="892"/>
      <c r="G184" s="893"/>
      <c r="H184" s="869"/>
      <c r="I184" s="870"/>
      <c r="J184" s="870"/>
      <c r="K184" s="870"/>
      <c r="L184" s="871"/>
    </row>
    <row r="185" spans="2:12" x14ac:dyDescent="0.25">
      <c r="B185" s="725" t="s">
        <v>533</v>
      </c>
      <c r="C185" s="726"/>
      <c r="D185" s="726"/>
      <c r="E185" s="726"/>
      <c r="F185" s="726"/>
      <c r="G185" s="727"/>
      <c r="H185" s="725" t="s">
        <v>534</v>
      </c>
      <c r="I185" s="726"/>
      <c r="J185" s="726"/>
      <c r="K185" s="726"/>
      <c r="L185" s="727"/>
    </row>
    <row r="186" spans="2:12" x14ac:dyDescent="0.25">
      <c r="B186" s="725"/>
      <c r="C186" s="726"/>
      <c r="D186" s="726"/>
      <c r="E186" s="726"/>
      <c r="F186" s="726"/>
      <c r="G186" s="727"/>
      <c r="H186" s="725"/>
      <c r="I186" s="726"/>
      <c r="J186" s="726"/>
      <c r="K186" s="726"/>
      <c r="L186" s="727"/>
    </row>
    <row r="187" spans="2:12" x14ac:dyDescent="0.25">
      <c r="B187" s="725"/>
      <c r="C187" s="726"/>
      <c r="D187" s="726"/>
      <c r="E187" s="726"/>
      <c r="F187" s="726"/>
      <c r="G187" s="727"/>
      <c r="H187" s="725"/>
      <c r="I187" s="726"/>
      <c r="J187" s="726"/>
      <c r="K187" s="726"/>
      <c r="L187" s="727"/>
    </row>
    <row r="188" spans="2:12" x14ac:dyDescent="0.25">
      <c r="B188" s="725"/>
      <c r="C188" s="726"/>
      <c r="D188" s="726"/>
      <c r="E188" s="726"/>
      <c r="F188" s="726"/>
      <c r="G188" s="727"/>
      <c r="H188" s="725"/>
      <c r="I188" s="726"/>
      <c r="J188" s="726"/>
      <c r="K188" s="726"/>
      <c r="L188" s="727"/>
    </row>
    <row r="189" spans="2:12" x14ac:dyDescent="0.25">
      <c r="B189" s="725"/>
      <c r="C189" s="726"/>
      <c r="D189" s="726"/>
      <c r="E189" s="726"/>
      <c r="F189" s="726"/>
      <c r="G189" s="727"/>
      <c r="H189" s="725"/>
      <c r="I189" s="726"/>
      <c r="J189" s="726"/>
      <c r="K189" s="726"/>
      <c r="L189" s="727"/>
    </row>
    <row r="190" spans="2:12" x14ac:dyDescent="0.25">
      <c r="B190" s="725"/>
      <c r="C190" s="726"/>
      <c r="D190" s="726"/>
      <c r="E190" s="726"/>
      <c r="F190" s="726"/>
      <c r="G190" s="727"/>
      <c r="H190" s="725"/>
      <c r="I190" s="726"/>
      <c r="J190" s="726"/>
      <c r="K190" s="726"/>
      <c r="L190" s="727"/>
    </row>
    <row r="191" spans="2:12" x14ac:dyDescent="0.25">
      <c r="B191" s="725"/>
      <c r="C191" s="726"/>
      <c r="D191" s="726"/>
      <c r="E191" s="726"/>
      <c r="F191" s="726"/>
      <c r="G191" s="727"/>
      <c r="H191" s="725"/>
      <c r="I191" s="726"/>
      <c r="J191" s="726"/>
      <c r="K191" s="726"/>
      <c r="L191" s="727"/>
    </row>
    <row r="192" spans="2:12" x14ac:dyDescent="0.25">
      <c r="B192" s="725"/>
      <c r="C192" s="726"/>
      <c r="D192" s="726"/>
      <c r="E192" s="726"/>
      <c r="F192" s="726"/>
      <c r="G192" s="727"/>
      <c r="H192" s="725"/>
      <c r="I192" s="726"/>
      <c r="J192" s="726"/>
      <c r="K192" s="726"/>
      <c r="L192" s="727"/>
    </row>
    <row r="193" spans="2:12" x14ac:dyDescent="0.25">
      <c r="B193" s="725"/>
      <c r="C193" s="726"/>
      <c r="D193" s="726"/>
      <c r="E193" s="726"/>
      <c r="F193" s="726"/>
      <c r="G193" s="727"/>
      <c r="H193" s="725"/>
      <c r="I193" s="726"/>
      <c r="J193" s="726"/>
      <c r="K193" s="726"/>
      <c r="L193" s="727"/>
    </row>
    <row r="194" spans="2:12" x14ac:dyDescent="0.25">
      <c r="B194" s="725"/>
      <c r="C194" s="726"/>
      <c r="D194" s="726"/>
      <c r="E194" s="726"/>
      <c r="F194" s="726"/>
      <c r="G194" s="727"/>
      <c r="H194" s="725"/>
      <c r="I194" s="726"/>
      <c r="J194" s="726"/>
      <c r="K194" s="726"/>
      <c r="L194" s="727"/>
    </row>
    <row r="195" spans="2:12" x14ac:dyDescent="0.25">
      <c r="B195" s="725"/>
      <c r="C195" s="726"/>
      <c r="D195" s="726"/>
      <c r="E195" s="726"/>
      <c r="F195" s="726"/>
      <c r="G195" s="727"/>
      <c r="H195" s="725"/>
      <c r="I195" s="726"/>
      <c r="J195" s="726"/>
      <c r="K195" s="726"/>
      <c r="L195" s="727"/>
    </row>
    <row r="196" spans="2:12" x14ac:dyDescent="0.25">
      <c r="B196" s="725"/>
      <c r="C196" s="726"/>
      <c r="D196" s="726"/>
      <c r="E196" s="726"/>
      <c r="F196" s="726"/>
      <c r="G196" s="727"/>
      <c r="H196" s="725"/>
      <c r="I196" s="726"/>
      <c r="J196" s="726"/>
      <c r="K196" s="726"/>
      <c r="L196" s="727"/>
    </row>
    <row r="197" spans="2:12" x14ac:dyDescent="0.25">
      <c r="B197" s="725"/>
      <c r="C197" s="726"/>
      <c r="D197" s="726"/>
      <c r="E197" s="726"/>
      <c r="F197" s="726"/>
      <c r="G197" s="727"/>
      <c r="H197" s="725"/>
      <c r="I197" s="726"/>
      <c r="J197" s="726"/>
      <c r="K197" s="726"/>
      <c r="L197" s="727"/>
    </row>
    <row r="198" spans="2:12" x14ac:dyDescent="0.25">
      <c r="B198" s="725"/>
      <c r="C198" s="726"/>
      <c r="D198" s="726"/>
      <c r="E198" s="726"/>
      <c r="F198" s="726"/>
      <c r="G198" s="727"/>
      <c r="H198" s="725"/>
      <c r="I198" s="726"/>
      <c r="J198" s="726"/>
      <c r="K198" s="726"/>
      <c r="L198" s="727"/>
    </row>
    <row r="199" spans="2:12" x14ac:dyDescent="0.25">
      <c r="B199" s="888">
        <v>23</v>
      </c>
      <c r="C199" s="889"/>
      <c r="D199" s="889"/>
      <c r="E199" s="889"/>
      <c r="F199" s="889"/>
      <c r="G199" s="890"/>
      <c r="H199" s="866">
        <v>24</v>
      </c>
      <c r="I199" s="867"/>
      <c r="J199" s="867"/>
      <c r="K199" s="867"/>
      <c r="L199" s="868"/>
    </row>
    <row r="200" spans="2:12" ht="15.75" thickBot="1" x14ac:dyDescent="0.3">
      <c r="B200" s="891"/>
      <c r="C200" s="892"/>
      <c r="D200" s="892"/>
      <c r="E200" s="892"/>
      <c r="F200" s="892"/>
      <c r="G200" s="893"/>
      <c r="H200" s="869"/>
      <c r="I200" s="870"/>
      <c r="J200" s="870"/>
      <c r="K200" s="870"/>
      <c r="L200" s="871"/>
    </row>
    <row r="201" spans="2:12" x14ac:dyDescent="0.25">
      <c r="B201" s="725" t="s">
        <v>533</v>
      </c>
      <c r="C201" s="726"/>
      <c r="D201" s="726"/>
      <c r="E201" s="726"/>
      <c r="F201" s="726"/>
      <c r="G201" s="727"/>
      <c r="H201" s="725" t="s">
        <v>534</v>
      </c>
      <c r="I201" s="726"/>
      <c r="J201" s="726"/>
      <c r="K201" s="726"/>
      <c r="L201" s="727"/>
    </row>
    <row r="202" spans="2:12" x14ac:dyDescent="0.25">
      <c r="B202" s="725"/>
      <c r="C202" s="726"/>
      <c r="D202" s="726"/>
      <c r="E202" s="726"/>
      <c r="F202" s="726"/>
      <c r="G202" s="727"/>
      <c r="H202" s="725"/>
      <c r="I202" s="726"/>
      <c r="J202" s="726"/>
      <c r="K202" s="726"/>
      <c r="L202" s="727"/>
    </row>
    <row r="203" spans="2:12" x14ac:dyDescent="0.25">
      <c r="B203" s="725"/>
      <c r="C203" s="726"/>
      <c r="D203" s="726"/>
      <c r="E203" s="726"/>
      <c r="F203" s="726"/>
      <c r="G203" s="727"/>
      <c r="H203" s="725"/>
      <c r="I203" s="726"/>
      <c r="J203" s="726"/>
      <c r="K203" s="726"/>
      <c r="L203" s="727"/>
    </row>
    <row r="204" spans="2:12" x14ac:dyDescent="0.25">
      <c r="B204" s="725"/>
      <c r="C204" s="726"/>
      <c r="D204" s="726"/>
      <c r="E204" s="726"/>
      <c r="F204" s="726"/>
      <c r="G204" s="727"/>
      <c r="H204" s="725"/>
      <c r="I204" s="726"/>
      <c r="J204" s="726"/>
      <c r="K204" s="726"/>
      <c r="L204" s="727"/>
    </row>
    <row r="205" spans="2:12" x14ac:dyDescent="0.25">
      <c r="B205" s="725"/>
      <c r="C205" s="726"/>
      <c r="D205" s="726"/>
      <c r="E205" s="726"/>
      <c r="F205" s="726"/>
      <c r="G205" s="727"/>
      <c r="H205" s="725"/>
      <c r="I205" s="726"/>
      <c r="J205" s="726"/>
      <c r="K205" s="726"/>
      <c r="L205" s="727"/>
    </row>
    <row r="206" spans="2:12" x14ac:dyDescent="0.25">
      <c r="B206" s="725"/>
      <c r="C206" s="726"/>
      <c r="D206" s="726"/>
      <c r="E206" s="726"/>
      <c r="F206" s="726"/>
      <c r="G206" s="727"/>
      <c r="H206" s="725"/>
      <c r="I206" s="726"/>
      <c r="J206" s="726"/>
      <c r="K206" s="726"/>
      <c r="L206" s="727"/>
    </row>
    <row r="207" spans="2:12" x14ac:dyDescent="0.25">
      <c r="B207" s="725"/>
      <c r="C207" s="726"/>
      <c r="D207" s="726"/>
      <c r="E207" s="726"/>
      <c r="F207" s="726"/>
      <c r="G207" s="727"/>
      <c r="H207" s="725"/>
      <c r="I207" s="726"/>
      <c r="J207" s="726"/>
      <c r="K207" s="726"/>
      <c r="L207" s="727"/>
    </row>
    <row r="208" spans="2:12" x14ac:dyDescent="0.25">
      <c r="B208" s="725"/>
      <c r="C208" s="726"/>
      <c r="D208" s="726"/>
      <c r="E208" s="726"/>
      <c r="F208" s="726"/>
      <c r="G208" s="727"/>
      <c r="H208" s="725"/>
      <c r="I208" s="726"/>
      <c r="J208" s="726"/>
      <c r="K208" s="726"/>
      <c r="L208" s="727"/>
    </row>
    <row r="209" spans="2:12" x14ac:dyDescent="0.25">
      <c r="B209" s="725"/>
      <c r="C209" s="726"/>
      <c r="D209" s="726"/>
      <c r="E209" s="726"/>
      <c r="F209" s="726"/>
      <c r="G209" s="727"/>
      <c r="H209" s="725"/>
      <c r="I209" s="726"/>
      <c r="J209" s="726"/>
      <c r="K209" s="726"/>
      <c r="L209" s="727"/>
    </row>
    <row r="210" spans="2:12" x14ac:dyDescent="0.25">
      <c r="B210" s="725"/>
      <c r="C210" s="726"/>
      <c r="D210" s="726"/>
      <c r="E210" s="726"/>
      <c r="F210" s="726"/>
      <c r="G210" s="727"/>
      <c r="H210" s="725"/>
      <c r="I210" s="726"/>
      <c r="J210" s="726"/>
      <c r="K210" s="726"/>
      <c r="L210" s="727"/>
    </row>
    <row r="211" spans="2:12" x14ac:dyDescent="0.25">
      <c r="B211" s="725"/>
      <c r="C211" s="726"/>
      <c r="D211" s="726"/>
      <c r="E211" s="726"/>
      <c r="F211" s="726"/>
      <c r="G211" s="727"/>
      <c r="H211" s="725"/>
      <c r="I211" s="726"/>
      <c r="J211" s="726"/>
      <c r="K211" s="726"/>
      <c r="L211" s="727"/>
    </row>
    <row r="212" spans="2:12" x14ac:dyDescent="0.25">
      <c r="B212" s="725"/>
      <c r="C212" s="726"/>
      <c r="D212" s="726"/>
      <c r="E212" s="726"/>
      <c r="F212" s="726"/>
      <c r="G212" s="727"/>
      <c r="H212" s="725"/>
      <c r="I212" s="726"/>
      <c r="J212" s="726"/>
      <c r="K212" s="726"/>
      <c r="L212" s="727"/>
    </row>
    <row r="213" spans="2:12" x14ac:dyDescent="0.25">
      <c r="B213" s="725"/>
      <c r="C213" s="726"/>
      <c r="D213" s="726"/>
      <c r="E213" s="726"/>
      <c r="F213" s="726"/>
      <c r="G213" s="727"/>
      <c r="H213" s="725"/>
      <c r="I213" s="726"/>
      <c r="J213" s="726"/>
      <c r="K213" s="726"/>
      <c r="L213" s="727"/>
    </row>
    <row r="214" spans="2:12" x14ac:dyDescent="0.25">
      <c r="B214" s="725"/>
      <c r="C214" s="726"/>
      <c r="D214" s="726"/>
      <c r="E214" s="726"/>
      <c r="F214" s="726"/>
      <c r="G214" s="727"/>
      <c r="H214" s="725"/>
      <c r="I214" s="726"/>
      <c r="J214" s="726"/>
      <c r="K214" s="726"/>
      <c r="L214" s="727"/>
    </row>
    <row r="215" spans="2:12" x14ac:dyDescent="0.25">
      <c r="B215" s="888">
        <v>25</v>
      </c>
      <c r="C215" s="889"/>
      <c r="D215" s="889"/>
      <c r="E215" s="889"/>
      <c r="F215" s="889"/>
      <c r="G215" s="890"/>
      <c r="H215" s="866">
        <v>26</v>
      </c>
      <c r="I215" s="867"/>
      <c r="J215" s="867"/>
      <c r="K215" s="867"/>
      <c r="L215" s="868"/>
    </row>
    <row r="216" spans="2:12" ht="15.75" thickBot="1" x14ac:dyDescent="0.3">
      <c r="B216" s="891"/>
      <c r="C216" s="892"/>
      <c r="D216" s="892"/>
      <c r="E216" s="892"/>
      <c r="F216" s="892"/>
      <c r="G216" s="893"/>
      <c r="H216" s="869"/>
      <c r="I216" s="870"/>
      <c r="J216" s="870"/>
      <c r="K216" s="870"/>
      <c r="L216" s="871"/>
    </row>
    <row r="217" spans="2:12" x14ac:dyDescent="0.25">
      <c r="B217" s="725" t="s">
        <v>533</v>
      </c>
      <c r="C217" s="726"/>
      <c r="D217" s="726"/>
      <c r="E217" s="726"/>
      <c r="F217" s="726"/>
      <c r="G217" s="727"/>
      <c r="H217" s="725" t="s">
        <v>534</v>
      </c>
      <c r="I217" s="726"/>
      <c r="J217" s="726"/>
      <c r="K217" s="726"/>
      <c r="L217" s="727"/>
    </row>
    <row r="218" spans="2:12" x14ac:dyDescent="0.25">
      <c r="B218" s="725"/>
      <c r="C218" s="726"/>
      <c r="D218" s="726"/>
      <c r="E218" s="726"/>
      <c r="F218" s="726"/>
      <c r="G218" s="727"/>
      <c r="H218" s="725"/>
      <c r="I218" s="726"/>
      <c r="J218" s="726"/>
      <c r="K218" s="726"/>
      <c r="L218" s="727"/>
    </row>
    <row r="219" spans="2:12" x14ac:dyDescent="0.25">
      <c r="B219" s="725"/>
      <c r="C219" s="726"/>
      <c r="D219" s="726"/>
      <c r="E219" s="726"/>
      <c r="F219" s="726"/>
      <c r="G219" s="727"/>
      <c r="H219" s="725"/>
      <c r="I219" s="726"/>
      <c r="J219" s="726"/>
      <c r="K219" s="726"/>
      <c r="L219" s="727"/>
    </row>
    <row r="220" spans="2:12" x14ac:dyDescent="0.25">
      <c r="B220" s="725"/>
      <c r="C220" s="726"/>
      <c r="D220" s="726"/>
      <c r="E220" s="726"/>
      <c r="F220" s="726"/>
      <c r="G220" s="727"/>
      <c r="H220" s="725"/>
      <c r="I220" s="726"/>
      <c r="J220" s="726"/>
      <c r="K220" s="726"/>
      <c r="L220" s="727"/>
    </row>
    <row r="221" spans="2:12" x14ac:dyDescent="0.25">
      <c r="B221" s="725"/>
      <c r="C221" s="726"/>
      <c r="D221" s="726"/>
      <c r="E221" s="726"/>
      <c r="F221" s="726"/>
      <c r="G221" s="727"/>
      <c r="H221" s="725"/>
      <c r="I221" s="726"/>
      <c r="J221" s="726"/>
      <c r="K221" s="726"/>
      <c r="L221" s="727"/>
    </row>
    <row r="222" spans="2:12" x14ac:dyDescent="0.25">
      <c r="B222" s="725"/>
      <c r="C222" s="726"/>
      <c r="D222" s="726"/>
      <c r="E222" s="726"/>
      <c r="F222" s="726"/>
      <c r="G222" s="727"/>
      <c r="H222" s="725"/>
      <c r="I222" s="726"/>
      <c r="J222" s="726"/>
      <c r="K222" s="726"/>
      <c r="L222" s="727"/>
    </row>
    <row r="223" spans="2:12" x14ac:dyDescent="0.25">
      <c r="B223" s="725"/>
      <c r="C223" s="726"/>
      <c r="D223" s="726"/>
      <c r="E223" s="726"/>
      <c r="F223" s="726"/>
      <c r="G223" s="727"/>
      <c r="H223" s="725"/>
      <c r="I223" s="726"/>
      <c r="J223" s="726"/>
      <c r="K223" s="726"/>
      <c r="L223" s="727"/>
    </row>
    <row r="224" spans="2:12" x14ac:dyDescent="0.25">
      <c r="B224" s="725"/>
      <c r="C224" s="726"/>
      <c r="D224" s="726"/>
      <c r="E224" s="726"/>
      <c r="F224" s="726"/>
      <c r="G224" s="727"/>
      <c r="H224" s="725"/>
      <c r="I224" s="726"/>
      <c r="J224" s="726"/>
      <c r="K224" s="726"/>
      <c r="L224" s="727"/>
    </row>
    <row r="225" spans="2:12" x14ac:dyDescent="0.25">
      <c r="B225" s="725"/>
      <c r="C225" s="726"/>
      <c r="D225" s="726"/>
      <c r="E225" s="726"/>
      <c r="F225" s="726"/>
      <c r="G225" s="727"/>
      <c r="H225" s="725"/>
      <c r="I225" s="726"/>
      <c r="J225" s="726"/>
      <c r="K225" s="726"/>
      <c r="L225" s="727"/>
    </row>
    <row r="226" spans="2:12" x14ac:dyDescent="0.25">
      <c r="B226" s="725"/>
      <c r="C226" s="726"/>
      <c r="D226" s="726"/>
      <c r="E226" s="726"/>
      <c r="F226" s="726"/>
      <c r="G226" s="727"/>
      <c r="H226" s="725"/>
      <c r="I226" s="726"/>
      <c r="J226" s="726"/>
      <c r="K226" s="726"/>
      <c r="L226" s="727"/>
    </row>
    <row r="227" spans="2:12" x14ac:dyDescent="0.25">
      <c r="B227" s="725"/>
      <c r="C227" s="726"/>
      <c r="D227" s="726"/>
      <c r="E227" s="726"/>
      <c r="F227" s="726"/>
      <c r="G227" s="727"/>
      <c r="H227" s="725"/>
      <c r="I227" s="726"/>
      <c r="J227" s="726"/>
      <c r="K227" s="726"/>
      <c r="L227" s="727"/>
    </row>
    <row r="228" spans="2:12" x14ac:dyDescent="0.25">
      <c r="B228" s="725"/>
      <c r="C228" s="726"/>
      <c r="D228" s="726"/>
      <c r="E228" s="726"/>
      <c r="F228" s="726"/>
      <c r="G228" s="727"/>
      <c r="H228" s="725"/>
      <c r="I228" s="726"/>
      <c r="J228" s="726"/>
      <c r="K228" s="726"/>
      <c r="L228" s="727"/>
    </row>
    <row r="229" spans="2:12" x14ac:dyDescent="0.25">
      <c r="B229" s="725"/>
      <c r="C229" s="726"/>
      <c r="D229" s="726"/>
      <c r="E229" s="726"/>
      <c r="F229" s="726"/>
      <c r="G229" s="727"/>
      <c r="H229" s="725"/>
      <c r="I229" s="726"/>
      <c r="J229" s="726"/>
      <c r="K229" s="726"/>
      <c r="L229" s="727"/>
    </row>
    <row r="230" spans="2:12" x14ac:dyDescent="0.25">
      <c r="B230" s="725"/>
      <c r="C230" s="726"/>
      <c r="D230" s="726"/>
      <c r="E230" s="726"/>
      <c r="F230" s="726"/>
      <c r="G230" s="727"/>
      <c r="H230" s="725"/>
      <c r="I230" s="726"/>
      <c r="J230" s="726"/>
      <c r="K230" s="726"/>
      <c r="L230" s="727"/>
    </row>
    <row r="231" spans="2:12" x14ac:dyDescent="0.25">
      <c r="B231" s="888">
        <v>27</v>
      </c>
      <c r="C231" s="889"/>
      <c r="D231" s="889"/>
      <c r="E231" s="889"/>
      <c r="F231" s="889"/>
      <c r="G231" s="890"/>
      <c r="H231" s="866">
        <v>28</v>
      </c>
      <c r="I231" s="867"/>
      <c r="J231" s="867"/>
      <c r="K231" s="867"/>
      <c r="L231" s="868"/>
    </row>
    <row r="232" spans="2:12" ht="15.75" thickBot="1" x14ac:dyDescent="0.3">
      <c r="B232" s="891"/>
      <c r="C232" s="892"/>
      <c r="D232" s="892"/>
      <c r="E232" s="892"/>
      <c r="F232" s="892"/>
      <c r="G232" s="893"/>
      <c r="H232" s="869"/>
      <c r="I232" s="870"/>
      <c r="J232" s="870"/>
      <c r="K232" s="870"/>
      <c r="L232" s="871"/>
    </row>
    <row r="233" spans="2:12" x14ac:dyDescent="0.25">
      <c r="B233" s="725" t="s">
        <v>533</v>
      </c>
      <c r="C233" s="726"/>
      <c r="D233" s="726"/>
      <c r="E233" s="726"/>
      <c r="F233" s="726"/>
      <c r="G233" s="727"/>
      <c r="H233" s="725" t="s">
        <v>534</v>
      </c>
      <c r="I233" s="726"/>
      <c r="J233" s="726"/>
      <c r="K233" s="726"/>
      <c r="L233" s="727"/>
    </row>
    <row r="234" spans="2:12" x14ac:dyDescent="0.25">
      <c r="B234" s="725"/>
      <c r="C234" s="726"/>
      <c r="D234" s="726"/>
      <c r="E234" s="726"/>
      <c r="F234" s="726"/>
      <c r="G234" s="727"/>
      <c r="H234" s="725"/>
      <c r="I234" s="726"/>
      <c r="J234" s="726"/>
      <c r="K234" s="726"/>
      <c r="L234" s="727"/>
    </row>
    <row r="235" spans="2:12" x14ac:dyDescent="0.25">
      <c r="B235" s="725"/>
      <c r="C235" s="726"/>
      <c r="D235" s="726"/>
      <c r="E235" s="726"/>
      <c r="F235" s="726"/>
      <c r="G235" s="727"/>
      <c r="H235" s="725"/>
      <c r="I235" s="726"/>
      <c r="J235" s="726"/>
      <c r="K235" s="726"/>
      <c r="L235" s="727"/>
    </row>
    <row r="236" spans="2:12" x14ac:dyDescent="0.25">
      <c r="B236" s="725"/>
      <c r="C236" s="726"/>
      <c r="D236" s="726"/>
      <c r="E236" s="726"/>
      <c r="F236" s="726"/>
      <c r="G236" s="727"/>
      <c r="H236" s="725"/>
      <c r="I236" s="726"/>
      <c r="J236" s="726"/>
      <c r="K236" s="726"/>
      <c r="L236" s="727"/>
    </row>
    <row r="237" spans="2:12" x14ac:dyDescent="0.25">
      <c r="B237" s="725"/>
      <c r="C237" s="726"/>
      <c r="D237" s="726"/>
      <c r="E237" s="726"/>
      <c r="F237" s="726"/>
      <c r="G237" s="727"/>
      <c r="H237" s="725"/>
      <c r="I237" s="726"/>
      <c r="J237" s="726"/>
      <c r="K237" s="726"/>
      <c r="L237" s="727"/>
    </row>
    <row r="238" spans="2:12" x14ac:dyDescent="0.25">
      <c r="B238" s="725"/>
      <c r="C238" s="726"/>
      <c r="D238" s="726"/>
      <c r="E238" s="726"/>
      <c r="F238" s="726"/>
      <c r="G238" s="727"/>
      <c r="H238" s="725"/>
      <c r="I238" s="726"/>
      <c r="J238" s="726"/>
      <c r="K238" s="726"/>
      <c r="L238" s="727"/>
    </row>
    <row r="239" spans="2:12" x14ac:dyDescent="0.25">
      <c r="B239" s="725"/>
      <c r="C239" s="726"/>
      <c r="D239" s="726"/>
      <c r="E239" s="726"/>
      <c r="F239" s="726"/>
      <c r="G239" s="727"/>
      <c r="H239" s="725"/>
      <c r="I239" s="726"/>
      <c r="J239" s="726"/>
      <c r="K239" s="726"/>
      <c r="L239" s="727"/>
    </row>
    <row r="240" spans="2:12" x14ac:dyDescent="0.25">
      <c r="B240" s="725"/>
      <c r="C240" s="726"/>
      <c r="D240" s="726"/>
      <c r="E240" s="726"/>
      <c r="F240" s="726"/>
      <c r="G240" s="727"/>
      <c r="H240" s="725"/>
      <c r="I240" s="726"/>
      <c r="J240" s="726"/>
      <c r="K240" s="726"/>
      <c r="L240" s="727"/>
    </row>
    <row r="241" spans="2:12" x14ac:dyDescent="0.25">
      <c r="B241" s="725"/>
      <c r="C241" s="726"/>
      <c r="D241" s="726"/>
      <c r="E241" s="726"/>
      <c r="F241" s="726"/>
      <c r="G241" s="727"/>
      <c r="H241" s="725"/>
      <c r="I241" s="726"/>
      <c r="J241" s="726"/>
      <c r="K241" s="726"/>
      <c r="L241" s="727"/>
    </row>
    <row r="242" spans="2:12" x14ac:dyDescent="0.25">
      <c r="B242" s="725"/>
      <c r="C242" s="726"/>
      <c r="D242" s="726"/>
      <c r="E242" s="726"/>
      <c r="F242" s="726"/>
      <c r="G242" s="727"/>
      <c r="H242" s="725"/>
      <c r="I242" s="726"/>
      <c r="J242" s="726"/>
      <c r="K242" s="726"/>
      <c r="L242" s="727"/>
    </row>
    <row r="243" spans="2:12" x14ac:dyDescent="0.25">
      <c r="B243" s="725"/>
      <c r="C243" s="726"/>
      <c r="D243" s="726"/>
      <c r="E243" s="726"/>
      <c r="F243" s="726"/>
      <c r="G243" s="727"/>
      <c r="H243" s="725"/>
      <c r="I243" s="726"/>
      <c r="J243" s="726"/>
      <c r="K243" s="726"/>
      <c r="L243" s="727"/>
    </row>
    <row r="244" spans="2:12" x14ac:dyDescent="0.25">
      <c r="B244" s="725"/>
      <c r="C244" s="726"/>
      <c r="D244" s="726"/>
      <c r="E244" s="726"/>
      <c r="F244" s="726"/>
      <c r="G244" s="727"/>
      <c r="H244" s="725"/>
      <c r="I244" s="726"/>
      <c r="J244" s="726"/>
      <c r="K244" s="726"/>
      <c r="L244" s="727"/>
    </row>
    <row r="245" spans="2:12" x14ac:dyDescent="0.25">
      <c r="B245" s="725"/>
      <c r="C245" s="726"/>
      <c r="D245" s="726"/>
      <c r="E245" s="726"/>
      <c r="F245" s="726"/>
      <c r="G245" s="727"/>
      <c r="H245" s="725"/>
      <c r="I245" s="726"/>
      <c r="J245" s="726"/>
      <c r="K245" s="726"/>
      <c r="L245" s="727"/>
    </row>
    <row r="246" spans="2:12" x14ac:dyDescent="0.25">
      <c r="B246" s="725"/>
      <c r="C246" s="726"/>
      <c r="D246" s="726"/>
      <c r="E246" s="726"/>
      <c r="F246" s="726"/>
      <c r="G246" s="727"/>
      <c r="H246" s="725"/>
      <c r="I246" s="726"/>
      <c r="J246" s="726"/>
      <c r="K246" s="726"/>
      <c r="L246" s="727"/>
    </row>
    <row r="247" spans="2:12" x14ac:dyDescent="0.25">
      <c r="B247" s="888">
        <v>29</v>
      </c>
      <c r="C247" s="889"/>
      <c r="D247" s="889"/>
      <c r="E247" s="889"/>
      <c r="F247" s="889"/>
      <c r="G247" s="890"/>
      <c r="H247" s="866">
        <v>30</v>
      </c>
      <c r="I247" s="867"/>
      <c r="J247" s="867"/>
      <c r="K247" s="867"/>
      <c r="L247" s="868"/>
    </row>
    <row r="248" spans="2:12" ht="15.75" thickBot="1" x14ac:dyDescent="0.3">
      <c r="B248" s="891"/>
      <c r="C248" s="892"/>
      <c r="D248" s="892"/>
      <c r="E248" s="892"/>
      <c r="F248" s="892"/>
      <c r="G248" s="893"/>
      <c r="H248" s="869"/>
      <c r="I248" s="870"/>
      <c r="J248" s="870"/>
      <c r="K248" s="870"/>
      <c r="L248" s="871"/>
    </row>
    <row r="249" spans="2:12" x14ac:dyDescent="0.25">
      <c r="B249" s="725" t="s">
        <v>533</v>
      </c>
      <c r="C249" s="726"/>
      <c r="D249" s="726"/>
      <c r="E249" s="726"/>
      <c r="F249" s="726"/>
      <c r="G249" s="727"/>
      <c r="H249" s="725" t="s">
        <v>534</v>
      </c>
      <c r="I249" s="726"/>
      <c r="J249" s="726"/>
      <c r="K249" s="726"/>
      <c r="L249" s="727"/>
    </row>
    <row r="250" spans="2:12" x14ac:dyDescent="0.25">
      <c r="B250" s="725"/>
      <c r="C250" s="726"/>
      <c r="D250" s="726"/>
      <c r="E250" s="726"/>
      <c r="F250" s="726"/>
      <c r="G250" s="727"/>
      <c r="H250" s="725"/>
      <c r="I250" s="726"/>
      <c r="J250" s="726"/>
      <c r="K250" s="726"/>
      <c r="L250" s="727"/>
    </row>
    <row r="251" spans="2:12" x14ac:dyDescent="0.25">
      <c r="B251" s="725"/>
      <c r="C251" s="726"/>
      <c r="D251" s="726"/>
      <c r="E251" s="726"/>
      <c r="F251" s="726"/>
      <c r="G251" s="727"/>
      <c r="H251" s="725"/>
      <c r="I251" s="726"/>
      <c r="J251" s="726"/>
      <c r="K251" s="726"/>
      <c r="L251" s="727"/>
    </row>
    <row r="252" spans="2:12" x14ac:dyDescent="0.25">
      <c r="B252" s="725"/>
      <c r="C252" s="726"/>
      <c r="D252" s="726"/>
      <c r="E252" s="726"/>
      <c r="F252" s="726"/>
      <c r="G252" s="727"/>
      <c r="H252" s="725"/>
      <c r="I252" s="726"/>
      <c r="J252" s="726"/>
      <c r="K252" s="726"/>
      <c r="L252" s="727"/>
    </row>
    <row r="253" spans="2:12" x14ac:dyDescent="0.25">
      <c r="B253" s="725"/>
      <c r="C253" s="726"/>
      <c r="D253" s="726"/>
      <c r="E253" s="726"/>
      <c r="F253" s="726"/>
      <c r="G253" s="727"/>
      <c r="H253" s="725"/>
      <c r="I253" s="726"/>
      <c r="J253" s="726"/>
      <c r="K253" s="726"/>
      <c r="L253" s="727"/>
    </row>
    <row r="254" spans="2:12" x14ac:dyDescent="0.25">
      <c r="B254" s="725"/>
      <c r="C254" s="726"/>
      <c r="D254" s="726"/>
      <c r="E254" s="726"/>
      <c r="F254" s="726"/>
      <c r="G254" s="727"/>
      <c r="H254" s="725"/>
      <c r="I254" s="726"/>
      <c r="J254" s="726"/>
      <c r="K254" s="726"/>
      <c r="L254" s="727"/>
    </row>
    <row r="255" spans="2:12" x14ac:dyDescent="0.25">
      <c r="B255" s="725"/>
      <c r="C255" s="726"/>
      <c r="D255" s="726"/>
      <c r="E255" s="726"/>
      <c r="F255" s="726"/>
      <c r="G255" s="727"/>
      <c r="H255" s="725"/>
      <c r="I255" s="726"/>
      <c r="J255" s="726"/>
      <c r="K255" s="726"/>
      <c r="L255" s="727"/>
    </row>
    <row r="256" spans="2:12" x14ac:dyDescent="0.25">
      <c r="B256" s="725"/>
      <c r="C256" s="726"/>
      <c r="D256" s="726"/>
      <c r="E256" s="726"/>
      <c r="F256" s="726"/>
      <c r="G256" s="727"/>
      <c r="H256" s="725"/>
      <c r="I256" s="726"/>
      <c r="J256" s="726"/>
      <c r="K256" s="726"/>
      <c r="L256" s="727"/>
    </row>
    <row r="257" spans="2:12" x14ac:dyDescent="0.25">
      <c r="B257" s="725"/>
      <c r="C257" s="726"/>
      <c r="D257" s="726"/>
      <c r="E257" s="726"/>
      <c r="F257" s="726"/>
      <c r="G257" s="727"/>
      <c r="H257" s="725"/>
      <c r="I257" s="726"/>
      <c r="J257" s="726"/>
      <c r="K257" s="726"/>
      <c r="L257" s="727"/>
    </row>
    <row r="258" spans="2:12" x14ac:dyDescent="0.25">
      <c r="B258" s="725"/>
      <c r="C258" s="726"/>
      <c r="D258" s="726"/>
      <c r="E258" s="726"/>
      <c r="F258" s="726"/>
      <c r="G258" s="727"/>
      <c r="H258" s="725"/>
      <c r="I258" s="726"/>
      <c r="J258" s="726"/>
      <c r="K258" s="726"/>
      <c r="L258" s="727"/>
    </row>
    <row r="259" spans="2:12" x14ac:dyDescent="0.25">
      <c r="B259" s="725"/>
      <c r="C259" s="726"/>
      <c r="D259" s="726"/>
      <c r="E259" s="726"/>
      <c r="F259" s="726"/>
      <c r="G259" s="727"/>
      <c r="H259" s="725"/>
      <c r="I259" s="726"/>
      <c r="J259" s="726"/>
      <c r="K259" s="726"/>
      <c r="L259" s="727"/>
    </row>
    <row r="260" spans="2:12" x14ac:dyDescent="0.25">
      <c r="B260" s="725"/>
      <c r="C260" s="726"/>
      <c r="D260" s="726"/>
      <c r="E260" s="726"/>
      <c r="F260" s="726"/>
      <c r="G260" s="727"/>
      <c r="H260" s="725"/>
      <c r="I260" s="726"/>
      <c r="J260" s="726"/>
      <c r="K260" s="726"/>
      <c r="L260" s="727"/>
    </row>
    <row r="261" spans="2:12" x14ac:dyDescent="0.25">
      <c r="B261" s="725"/>
      <c r="C261" s="726"/>
      <c r="D261" s="726"/>
      <c r="E261" s="726"/>
      <c r="F261" s="726"/>
      <c r="G261" s="727"/>
      <c r="H261" s="725"/>
      <c r="I261" s="726"/>
      <c r="J261" s="726"/>
      <c r="K261" s="726"/>
      <c r="L261" s="727"/>
    </row>
    <row r="262" spans="2:12" x14ac:dyDescent="0.25">
      <c r="B262" s="725"/>
      <c r="C262" s="726"/>
      <c r="D262" s="726"/>
      <c r="E262" s="726"/>
      <c r="F262" s="726"/>
      <c r="G262" s="727"/>
      <c r="H262" s="725"/>
      <c r="I262" s="726"/>
      <c r="J262" s="726"/>
      <c r="K262" s="726"/>
      <c r="L262" s="727"/>
    </row>
    <row r="263" spans="2:12" x14ac:dyDescent="0.25">
      <c r="B263" s="888">
        <v>31</v>
      </c>
      <c r="C263" s="889"/>
      <c r="D263" s="889"/>
      <c r="E263" s="889"/>
      <c r="F263" s="889"/>
      <c r="G263" s="890"/>
      <c r="H263" s="866">
        <v>32</v>
      </c>
      <c r="I263" s="867"/>
      <c r="J263" s="867"/>
      <c r="K263" s="867"/>
      <c r="L263" s="868"/>
    </row>
    <row r="264" spans="2:12" ht="15.75" thickBot="1" x14ac:dyDescent="0.3">
      <c r="B264" s="891"/>
      <c r="C264" s="892"/>
      <c r="D264" s="892"/>
      <c r="E264" s="892"/>
      <c r="F264" s="892"/>
      <c r="G264" s="893"/>
      <c r="H264" s="869"/>
      <c r="I264" s="870"/>
      <c r="J264" s="870"/>
      <c r="K264" s="870"/>
      <c r="L264" s="871"/>
    </row>
    <row r="265" spans="2:12" x14ac:dyDescent="0.25">
      <c r="B265" s="725" t="s">
        <v>533</v>
      </c>
      <c r="C265" s="726"/>
      <c r="D265" s="726"/>
      <c r="E265" s="726"/>
      <c r="F265" s="726"/>
      <c r="G265" s="727"/>
      <c r="H265" s="725" t="s">
        <v>534</v>
      </c>
      <c r="I265" s="726"/>
      <c r="J265" s="726"/>
      <c r="K265" s="726"/>
      <c r="L265" s="727"/>
    </row>
    <row r="266" spans="2:12" x14ac:dyDescent="0.25">
      <c r="B266" s="725"/>
      <c r="C266" s="726"/>
      <c r="D266" s="726"/>
      <c r="E266" s="726"/>
      <c r="F266" s="726"/>
      <c r="G266" s="727"/>
      <c r="H266" s="725"/>
      <c r="I266" s="726"/>
      <c r="J266" s="726"/>
      <c r="K266" s="726"/>
      <c r="L266" s="727"/>
    </row>
    <row r="267" spans="2:12" x14ac:dyDescent="0.25">
      <c r="B267" s="725"/>
      <c r="C267" s="726"/>
      <c r="D267" s="726"/>
      <c r="E267" s="726"/>
      <c r="F267" s="726"/>
      <c r="G267" s="727"/>
      <c r="H267" s="725"/>
      <c r="I267" s="726"/>
      <c r="J267" s="726"/>
      <c r="K267" s="726"/>
      <c r="L267" s="727"/>
    </row>
    <row r="268" spans="2:12" x14ac:dyDescent="0.25">
      <c r="B268" s="725"/>
      <c r="C268" s="726"/>
      <c r="D268" s="726"/>
      <c r="E268" s="726"/>
      <c r="F268" s="726"/>
      <c r="G268" s="727"/>
      <c r="H268" s="725"/>
      <c r="I268" s="726"/>
      <c r="J268" s="726"/>
      <c r="K268" s="726"/>
      <c r="L268" s="727"/>
    </row>
    <row r="269" spans="2:12" x14ac:dyDescent="0.25">
      <c r="B269" s="725"/>
      <c r="C269" s="726"/>
      <c r="D269" s="726"/>
      <c r="E269" s="726"/>
      <c r="F269" s="726"/>
      <c r="G269" s="727"/>
      <c r="H269" s="725"/>
      <c r="I269" s="726"/>
      <c r="J269" s="726"/>
      <c r="K269" s="726"/>
      <c r="L269" s="727"/>
    </row>
    <row r="270" spans="2:12" x14ac:dyDescent="0.25">
      <c r="B270" s="725"/>
      <c r="C270" s="726"/>
      <c r="D270" s="726"/>
      <c r="E270" s="726"/>
      <c r="F270" s="726"/>
      <c r="G270" s="727"/>
      <c r="H270" s="725"/>
      <c r="I270" s="726"/>
      <c r="J270" s="726"/>
      <c r="K270" s="726"/>
      <c r="L270" s="727"/>
    </row>
    <row r="271" spans="2:12" x14ac:dyDescent="0.25">
      <c r="B271" s="725"/>
      <c r="C271" s="726"/>
      <c r="D271" s="726"/>
      <c r="E271" s="726"/>
      <c r="F271" s="726"/>
      <c r="G271" s="727"/>
      <c r="H271" s="725"/>
      <c r="I271" s="726"/>
      <c r="J271" s="726"/>
      <c r="K271" s="726"/>
      <c r="L271" s="727"/>
    </row>
    <row r="272" spans="2:12" x14ac:dyDescent="0.25">
      <c r="B272" s="725"/>
      <c r="C272" s="726"/>
      <c r="D272" s="726"/>
      <c r="E272" s="726"/>
      <c r="F272" s="726"/>
      <c r="G272" s="727"/>
      <c r="H272" s="725"/>
      <c r="I272" s="726"/>
      <c r="J272" s="726"/>
      <c r="K272" s="726"/>
      <c r="L272" s="727"/>
    </row>
    <row r="273" spans="2:12" x14ac:dyDescent="0.25">
      <c r="B273" s="725"/>
      <c r="C273" s="726"/>
      <c r="D273" s="726"/>
      <c r="E273" s="726"/>
      <c r="F273" s="726"/>
      <c r="G273" s="727"/>
      <c r="H273" s="725"/>
      <c r="I273" s="726"/>
      <c r="J273" s="726"/>
      <c r="K273" s="726"/>
      <c r="L273" s="727"/>
    </row>
    <row r="274" spans="2:12" x14ac:dyDescent="0.25">
      <c r="B274" s="725"/>
      <c r="C274" s="726"/>
      <c r="D274" s="726"/>
      <c r="E274" s="726"/>
      <c r="F274" s="726"/>
      <c r="G274" s="727"/>
      <c r="H274" s="725"/>
      <c r="I274" s="726"/>
      <c r="J274" s="726"/>
      <c r="K274" s="726"/>
      <c r="L274" s="727"/>
    </row>
    <row r="275" spans="2:12" x14ac:dyDescent="0.25">
      <c r="B275" s="725"/>
      <c r="C275" s="726"/>
      <c r="D275" s="726"/>
      <c r="E275" s="726"/>
      <c r="F275" s="726"/>
      <c r="G275" s="727"/>
      <c r="H275" s="725"/>
      <c r="I275" s="726"/>
      <c r="J275" s="726"/>
      <c r="K275" s="726"/>
      <c r="L275" s="727"/>
    </row>
    <row r="276" spans="2:12" x14ac:dyDescent="0.25">
      <c r="B276" s="725"/>
      <c r="C276" s="726"/>
      <c r="D276" s="726"/>
      <c r="E276" s="726"/>
      <c r="F276" s="726"/>
      <c r="G276" s="727"/>
      <c r="H276" s="725"/>
      <c r="I276" s="726"/>
      <c r="J276" s="726"/>
      <c r="K276" s="726"/>
      <c r="L276" s="727"/>
    </row>
    <row r="277" spans="2:12" x14ac:dyDescent="0.25">
      <c r="B277" s="725"/>
      <c r="C277" s="726"/>
      <c r="D277" s="726"/>
      <c r="E277" s="726"/>
      <c r="F277" s="726"/>
      <c r="G277" s="727"/>
      <c r="H277" s="725"/>
      <c r="I277" s="726"/>
      <c r="J277" s="726"/>
      <c r="K277" s="726"/>
      <c r="L277" s="727"/>
    </row>
    <row r="278" spans="2:12" x14ac:dyDescent="0.25">
      <c r="B278" s="725"/>
      <c r="C278" s="726"/>
      <c r="D278" s="726"/>
      <c r="E278" s="726"/>
      <c r="F278" s="726"/>
      <c r="G278" s="727"/>
      <c r="H278" s="725"/>
      <c r="I278" s="726"/>
      <c r="J278" s="726"/>
      <c r="K278" s="726"/>
      <c r="L278" s="727"/>
    </row>
    <row r="279" spans="2:12" x14ac:dyDescent="0.25">
      <c r="B279" s="888">
        <v>33</v>
      </c>
      <c r="C279" s="889"/>
      <c r="D279" s="889"/>
      <c r="E279" s="889"/>
      <c r="F279" s="889"/>
      <c r="G279" s="890"/>
      <c r="H279" s="866">
        <v>34</v>
      </c>
      <c r="I279" s="867"/>
      <c r="J279" s="867"/>
      <c r="K279" s="867"/>
      <c r="L279" s="868"/>
    </row>
    <row r="280" spans="2:12" ht="15.75" thickBot="1" x14ac:dyDescent="0.3">
      <c r="B280" s="891"/>
      <c r="C280" s="892"/>
      <c r="D280" s="892"/>
      <c r="E280" s="892"/>
      <c r="F280" s="892"/>
      <c r="G280" s="893"/>
      <c r="H280" s="869"/>
      <c r="I280" s="870"/>
      <c r="J280" s="870"/>
      <c r="K280" s="870"/>
      <c r="L280" s="871"/>
    </row>
    <row r="281" spans="2:12" ht="169.5" customHeight="1" thickBot="1" x14ac:dyDescent="0.3">
      <c r="B281" s="872" t="s">
        <v>1263</v>
      </c>
      <c r="C281" s="873"/>
      <c r="D281" s="873"/>
      <c r="E281" s="873"/>
      <c r="F281" s="873"/>
      <c r="G281" s="873"/>
      <c r="H281" s="873"/>
      <c r="I281" s="873"/>
      <c r="J281" s="873"/>
      <c r="K281" s="873"/>
      <c r="L281" s="874"/>
    </row>
    <row r="282" spans="2:12" x14ac:dyDescent="0.25">
      <c r="B282" s="740" t="s">
        <v>535</v>
      </c>
      <c r="C282" s="741"/>
      <c r="D282" s="741"/>
      <c r="E282" s="741"/>
      <c r="F282" s="741"/>
      <c r="G282" s="742"/>
      <c r="H282" s="740" t="s">
        <v>536</v>
      </c>
      <c r="I282" s="741"/>
      <c r="J282" s="741"/>
      <c r="K282" s="741"/>
      <c r="L282" s="742"/>
    </row>
    <row r="283" spans="2:12" x14ac:dyDescent="0.25">
      <c r="B283" s="725"/>
      <c r="C283" s="726"/>
      <c r="D283" s="726"/>
      <c r="E283" s="726"/>
      <c r="F283" s="726"/>
      <c r="G283" s="727"/>
      <c r="H283" s="725"/>
      <c r="I283" s="726"/>
      <c r="J283" s="726"/>
      <c r="K283" s="726"/>
      <c r="L283" s="727"/>
    </row>
    <row r="284" spans="2:12" x14ac:dyDescent="0.25">
      <c r="B284" s="725"/>
      <c r="C284" s="726"/>
      <c r="D284" s="726"/>
      <c r="E284" s="726"/>
      <c r="F284" s="726"/>
      <c r="G284" s="727"/>
      <c r="H284" s="725"/>
      <c r="I284" s="726"/>
      <c r="J284" s="726"/>
      <c r="K284" s="726"/>
      <c r="L284" s="727"/>
    </row>
    <row r="285" spans="2:12" x14ac:dyDescent="0.25">
      <c r="B285" s="725"/>
      <c r="C285" s="726"/>
      <c r="D285" s="726"/>
      <c r="E285" s="726"/>
      <c r="F285" s="726"/>
      <c r="G285" s="727"/>
      <c r="H285" s="725"/>
      <c r="I285" s="726"/>
      <c r="J285" s="726"/>
      <c r="K285" s="726"/>
      <c r="L285" s="727"/>
    </row>
    <row r="286" spans="2:12" x14ac:dyDescent="0.25">
      <c r="B286" s="725"/>
      <c r="C286" s="726"/>
      <c r="D286" s="726"/>
      <c r="E286" s="726"/>
      <c r="F286" s="726"/>
      <c r="G286" s="727"/>
      <c r="H286" s="725"/>
      <c r="I286" s="726"/>
      <c r="J286" s="726"/>
      <c r="K286" s="726"/>
      <c r="L286" s="727"/>
    </row>
    <row r="287" spans="2:12" x14ac:dyDescent="0.25">
      <c r="B287" s="725"/>
      <c r="C287" s="726"/>
      <c r="D287" s="726"/>
      <c r="E287" s="726"/>
      <c r="F287" s="726"/>
      <c r="G287" s="727"/>
      <c r="H287" s="725"/>
      <c r="I287" s="726"/>
      <c r="J287" s="726"/>
      <c r="K287" s="726"/>
      <c r="L287" s="727"/>
    </row>
    <row r="288" spans="2:12" x14ac:dyDescent="0.25">
      <c r="B288" s="725"/>
      <c r="C288" s="726"/>
      <c r="D288" s="726"/>
      <c r="E288" s="726"/>
      <c r="F288" s="726"/>
      <c r="G288" s="727"/>
      <c r="H288" s="725"/>
      <c r="I288" s="726"/>
      <c r="J288" s="726"/>
      <c r="K288" s="726"/>
      <c r="L288" s="727"/>
    </row>
    <row r="289" spans="2:12" ht="116.25" customHeight="1" x14ac:dyDescent="0.25">
      <c r="B289" s="725"/>
      <c r="C289" s="726"/>
      <c r="D289" s="726"/>
      <c r="E289" s="726"/>
      <c r="F289" s="726"/>
      <c r="G289" s="727"/>
      <c r="H289" s="725"/>
      <c r="I289" s="726"/>
      <c r="J289" s="726"/>
      <c r="K289" s="726"/>
      <c r="L289" s="727"/>
    </row>
    <row r="290" spans="2:12" x14ac:dyDescent="0.25">
      <c r="B290" s="866">
        <v>35</v>
      </c>
      <c r="C290" s="867"/>
      <c r="D290" s="867"/>
      <c r="E290" s="867"/>
      <c r="F290" s="867"/>
      <c r="G290" s="868"/>
      <c r="H290" s="866">
        <v>36</v>
      </c>
      <c r="I290" s="867"/>
      <c r="J290" s="867"/>
      <c r="K290" s="867"/>
      <c r="L290" s="868"/>
    </row>
    <row r="291" spans="2:12" ht="15.75" thickBot="1" x14ac:dyDescent="0.3">
      <c r="B291" s="869"/>
      <c r="C291" s="870"/>
      <c r="D291" s="870"/>
      <c r="E291" s="870"/>
      <c r="F291" s="870"/>
      <c r="G291" s="871"/>
      <c r="H291" s="869"/>
      <c r="I291" s="870"/>
      <c r="J291" s="870"/>
      <c r="K291" s="870"/>
      <c r="L291" s="871"/>
    </row>
    <row r="292" spans="2:12" ht="80.25" customHeight="1" thickBot="1" x14ac:dyDescent="0.3">
      <c r="B292" s="894" t="s">
        <v>1264</v>
      </c>
      <c r="C292" s="895"/>
      <c r="D292" s="895"/>
      <c r="E292" s="895"/>
      <c r="F292" s="895"/>
      <c r="G292" s="895"/>
      <c r="H292" s="895"/>
      <c r="I292" s="895"/>
      <c r="J292" s="895"/>
      <c r="K292" s="895"/>
      <c r="L292" s="896"/>
    </row>
  </sheetData>
  <mergeCells count="87">
    <mergeCell ref="B292:L292"/>
    <mergeCell ref="B263:G264"/>
    <mergeCell ref="H263:L264"/>
    <mergeCell ref="B265:G278"/>
    <mergeCell ref="H265:L278"/>
    <mergeCell ref="B279:G280"/>
    <mergeCell ref="H279:L280"/>
    <mergeCell ref="B281:L281"/>
    <mergeCell ref="B282:G289"/>
    <mergeCell ref="H282:L289"/>
    <mergeCell ref="B290:G291"/>
    <mergeCell ref="H290:L291"/>
    <mergeCell ref="B233:G246"/>
    <mergeCell ref="H233:L246"/>
    <mergeCell ref="B247:G248"/>
    <mergeCell ref="H247:L248"/>
    <mergeCell ref="B249:G262"/>
    <mergeCell ref="H249:L262"/>
    <mergeCell ref="B215:G216"/>
    <mergeCell ref="H215:L216"/>
    <mergeCell ref="B217:G230"/>
    <mergeCell ref="H217:L230"/>
    <mergeCell ref="B231:G232"/>
    <mergeCell ref="H231:L232"/>
    <mergeCell ref="B185:G198"/>
    <mergeCell ref="H185:L198"/>
    <mergeCell ref="B199:G200"/>
    <mergeCell ref="H199:L200"/>
    <mergeCell ref="B201:G214"/>
    <mergeCell ref="H201:L214"/>
    <mergeCell ref="B183:G184"/>
    <mergeCell ref="H183:L184"/>
    <mergeCell ref="B136:G149"/>
    <mergeCell ref="H136:L149"/>
    <mergeCell ref="B150:G151"/>
    <mergeCell ref="H150:L151"/>
    <mergeCell ref="B152:G165"/>
    <mergeCell ref="H152:L165"/>
    <mergeCell ref="B166:G167"/>
    <mergeCell ref="H166:L167"/>
    <mergeCell ref="B168:L168"/>
    <mergeCell ref="B169:G182"/>
    <mergeCell ref="H169:L182"/>
    <mergeCell ref="B118:G119"/>
    <mergeCell ref="H118:L119"/>
    <mergeCell ref="B120:G133"/>
    <mergeCell ref="H120:L133"/>
    <mergeCell ref="B134:G135"/>
    <mergeCell ref="H134:L135"/>
    <mergeCell ref="B88:G101"/>
    <mergeCell ref="H88:L101"/>
    <mergeCell ref="B102:G103"/>
    <mergeCell ref="H102:L103"/>
    <mergeCell ref="B104:G117"/>
    <mergeCell ref="H104:L117"/>
    <mergeCell ref="B70:G71"/>
    <mergeCell ref="H70:L71"/>
    <mergeCell ref="B72:G85"/>
    <mergeCell ref="H72:L85"/>
    <mergeCell ref="B86:G87"/>
    <mergeCell ref="H86:L87"/>
    <mergeCell ref="B56:G69"/>
    <mergeCell ref="H56:L69"/>
    <mergeCell ref="B21:G22"/>
    <mergeCell ref="H21:L22"/>
    <mergeCell ref="B23:G36"/>
    <mergeCell ref="H23:L36"/>
    <mergeCell ref="B37:G38"/>
    <mergeCell ref="H37:L38"/>
    <mergeCell ref="B39:G52"/>
    <mergeCell ref="H39:L52"/>
    <mergeCell ref="B53:G54"/>
    <mergeCell ref="H53:L54"/>
    <mergeCell ref="B55:L55"/>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15</vt:i4>
      </vt:variant>
    </vt:vector>
  </HeadingPairs>
  <TitlesOfParts>
    <vt:vector size="27"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 ambien PAGA UF1,2.1 y 3</vt:lpstr>
      <vt:lpstr>FINANCIERO!Área_de_impresión</vt:lpstr>
      <vt:lpstr>Predial!Área_de_impresión</vt:lpstr>
      <vt:lpstr>'Reg fot ambien PAGA UF1,2.1 y 3'!Área_de_impresión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 ambien PAGA UF1,2.1 y 3'!Títulos_a_imprimir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2020-10-21T14:49:02Z</dcterms:modified>
</cp:coreProperties>
</file>